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435" activeTab="1"/>
  </bookViews>
  <sheets>
    <sheet name="Design Flow by State" sheetId="1" r:id="rId1"/>
    <sheet name="Trench Sizing" sheetId="2" r:id="rId2"/>
  </sheets>
  <definedNames>
    <definedName name="_xlnm.Print_Area" localSheetId="1">'Trench Sizing'!$A$1:$M$39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4" i="2" l="1"/>
  <c r="F34" i="2" s="1"/>
  <c r="G34" i="2" s="1"/>
  <c r="B37" i="2"/>
  <c r="B36" i="2"/>
  <c r="C34" i="2"/>
  <c r="C33" i="2"/>
  <c r="D33" i="2" s="1"/>
  <c r="F33" i="2" s="1"/>
  <c r="G33" i="2" s="1"/>
  <c r="C32" i="2"/>
  <c r="D32" i="2" s="1"/>
  <c r="F32" i="2" s="1"/>
  <c r="G32" i="2" s="1"/>
  <c r="C31" i="2"/>
  <c r="D31" i="2" s="1"/>
  <c r="F31" i="2" s="1"/>
  <c r="G31" i="2" s="1"/>
  <c r="C30" i="2"/>
  <c r="D30" i="2" s="1"/>
  <c r="F30" i="2" s="1"/>
  <c r="G30" i="2" s="1"/>
  <c r="C29" i="2"/>
  <c r="D29" i="2" s="1"/>
  <c r="F29" i="2" s="1"/>
  <c r="G29" i="2" s="1"/>
  <c r="C28" i="2"/>
  <c r="D28" i="2" s="1"/>
  <c r="F28" i="2" s="1"/>
  <c r="G28" i="2" s="1"/>
  <c r="C27" i="2"/>
  <c r="D27" i="2" s="1"/>
  <c r="F27" i="2" s="1"/>
  <c r="G27" i="2" s="1"/>
  <c r="C26" i="2"/>
  <c r="D26" i="2" s="1"/>
  <c r="F26" i="2" s="1"/>
  <c r="G26" i="2" s="1"/>
  <c r="C25" i="2"/>
  <c r="D25" i="2" s="1"/>
  <c r="F25" i="2" s="1"/>
  <c r="G25" i="2" s="1"/>
  <c r="C24" i="2"/>
  <c r="D24" i="2" s="1"/>
  <c r="C5" i="2"/>
  <c r="D5" i="2" s="1"/>
  <c r="E5" i="2" s="1"/>
  <c r="C6" i="2"/>
  <c r="D6" i="2" s="1"/>
  <c r="E6" i="2" s="1"/>
  <c r="C7" i="2"/>
  <c r="D7" i="2" s="1"/>
  <c r="E7" i="2" s="1"/>
  <c r="C8" i="2"/>
  <c r="D8" i="2" s="1"/>
  <c r="E8" i="2" s="1"/>
  <c r="C9" i="2"/>
  <c r="D9" i="2" s="1"/>
  <c r="E9" i="2" s="1"/>
  <c r="C10" i="2"/>
  <c r="D10" i="2" s="1"/>
  <c r="E10" i="2" s="1"/>
  <c r="C11" i="2"/>
  <c r="D11" i="2" s="1"/>
  <c r="E11" i="2" s="1"/>
  <c r="C12" i="2"/>
  <c r="D12" i="2" s="1"/>
  <c r="E12" i="2" s="1"/>
  <c r="C13" i="2"/>
  <c r="D13" i="2" s="1"/>
  <c r="E13" i="2" s="1"/>
  <c r="C14" i="2"/>
  <c r="D14" i="2" s="1"/>
  <c r="E14" i="2" s="1"/>
  <c r="C15" i="2"/>
  <c r="D15" i="2" s="1"/>
  <c r="E15" i="2" s="1"/>
  <c r="B18" i="2"/>
  <c r="B17" i="2"/>
  <c r="H15" i="2" l="1"/>
  <c r="F15" i="2"/>
  <c r="F11" i="2"/>
  <c r="H7" i="2"/>
  <c r="F7" i="2"/>
  <c r="I14" i="2"/>
  <c r="F14" i="2"/>
  <c r="F10" i="2"/>
  <c r="F6" i="2"/>
  <c r="F13" i="2"/>
  <c r="F9" i="2"/>
  <c r="E18" i="2"/>
  <c r="F5" i="2"/>
  <c r="E17" i="2"/>
  <c r="F12" i="2"/>
  <c r="F8" i="2"/>
  <c r="F24" i="2"/>
  <c r="G24" i="2" s="1"/>
  <c r="D36" i="2"/>
  <c r="D37" i="2"/>
  <c r="H28" i="2"/>
  <c r="K28" i="2"/>
  <c r="J28" i="2"/>
  <c r="H25" i="2"/>
  <c r="K25" i="2"/>
  <c r="J25" i="2"/>
  <c r="H29" i="2"/>
  <c r="K29" i="2"/>
  <c r="J29" i="2"/>
  <c r="H33" i="2"/>
  <c r="K33" i="2"/>
  <c r="J33" i="2"/>
  <c r="K30" i="2"/>
  <c r="J30" i="2"/>
  <c r="H30" i="2"/>
  <c r="K27" i="2"/>
  <c r="J27" i="2"/>
  <c r="H27" i="2"/>
  <c r="K31" i="2"/>
  <c r="J31" i="2"/>
  <c r="H31" i="2"/>
  <c r="K34" i="2"/>
  <c r="J34" i="2"/>
  <c r="H34" i="2"/>
  <c r="I34" i="2" s="1"/>
  <c r="K26" i="2"/>
  <c r="J26" i="2"/>
  <c r="H26" i="2"/>
  <c r="H32" i="2"/>
  <c r="I32" i="2" s="1"/>
  <c r="K32" i="2"/>
  <c r="J32" i="2"/>
  <c r="H24" i="2"/>
  <c r="I10" i="2"/>
  <c r="H10" i="2"/>
  <c r="I6" i="2"/>
  <c r="H6" i="2"/>
  <c r="I13" i="2"/>
  <c r="H13" i="2"/>
  <c r="I9" i="2"/>
  <c r="H9" i="2"/>
  <c r="I5" i="2"/>
  <c r="H5" i="2"/>
  <c r="H14" i="2"/>
  <c r="H11" i="2"/>
  <c r="I11" i="2"/>
  <c r="H12" i="2"/>
  <c r="I12" i="2"/>
  <c r="H8" i="2"/>
  <c r="I8" i="2"/>
  <c r="I15" i="2"/>
  <c r="I7" i="2"/>
  <c r="J7" i="2" s="1"/>
  <c r="B31" i="1"/>
  <c r="B32" i="1"/>
  <c r="B33" i="1"/>
  <c r="J14" i="2" l="1"/>
  <c r="K14" i="2" s="1"/>
  <c r="J15" i="2"/>
  <c r="K15" i="2" s="1"/>
  <c r="L34" i="2"/>
  <c r="M34" i="2" s="1"/>
  <c r="L28" i="2"/>
  <c r="G37" i="2"/>
  <c r="G36" i="2"/>
  <c r="J24" i="2"/>
  <c r="K24" i="2"/>
  <c r="H37" i="2"/>
  <c r="H36" i="2"/>
  <c r="K7" i="2"/>
  <c r="L31" i="2"/>
  <c r="L33" i="2"/>
  <c r="L32" i="2"/>
  <c r="M32" i="2" s="1"/>
  <c r="L26" i="2"/>
  <c r="L30" i="2"/>
  <c r="L25" i="2"/>
  <c r="I25" i="2"/>
  <c r="I30" i="2"/>
  <c r="I29" i="2"/>
  <c r="I24" i="2"/>
  <c r="I26" i="2"/>
  <c r="I27" i="2"/>
  <c r="I33" i="2"/>
  <c r="J9" i="2"/>
  <c r="K9" i="2" s="1"/>
  <c r="J6" i="2"/>
  <c r="K6" i="2" s="1"/>
  <c r="L24" i="2"/>
  <c r="I31" i="2"/>
  <c r="L27" i="2"/>
  <c r="L29" i="2"/>
  <c r="I28" i="2"/>
  <c r="J5" i="2"/>
  <c r="K5" i="2" s="1"/>
  <c r="J13" i="2"/>
  <c r="K13" i="2" s="1"/>
  <c r="J10" i="2"/>
  <c r="K10" i="2" s="1"/>
  <c r="J8" i="2"/>
  <c r="K8" i="2" s="1"/>
  <c r="J11" i="2"/>
  <c r="K11" i="2" s="1"/>
  <c r="J12" i="2"/>
  <c r="K12" i="2" s="1"/>
  <c r="M25" i="2" l="1"/>
  <c r="M24" i="2"/>
  <c r="M29" i="2"/>
  <c r="M28" i="2"/>
  <c r="M33" i="2"/>
  <c r="M27" i="2"/>
  <c r="M26" i="2"/>
  <c r="M30" i="2"/>
  <c r="M31" i="2"/>
</calcChain>
</file>

<file path=xl/sharedStrings.xml><?xml version="1.0" encoding="utf-8"?>
<sst xmlns="http://schemas.openxmlformats.org/spreadsheetml/2006/main" count="122" uniqueCount="71">
  <si>
    <t>Design flow by State</t>
  </si>
  <si>
    <t>State</t>
  </si>
  <si>
    <t>"Rule"</t>
  </si>
  <si>
    <t>AK</t>
  </si>
  <si>
    <t>Design Flow (gpd)</t>
  </si>
  <si>
    <t>150 gpd/bedroom</t>
  </si>
  <si>
    <t>IN</t>
  </si>
  <si>
    <t>CO</t>
  </si>
  <si>
    <t>By table 6-1 (75 gpd/person with occupancy @ 2/bedroom up until 4+ bedrooms</t>
  </si>
  <si>
    <t>FL</t>
  </si>
  <si>
    <t>By table I, (roughly - 100 gpd/bedroom and an additional 60 gpd for every additional 750 sq ft, or bedroom over 4.)</t>
  </si>
  <si>
    <t>PA</t>
  </si>
  <si>
    <t>100 gpd/bedroom</t>
  </si>
  <si>
    <t>MN</t>
  </si>
  <si>
    <t>By table IV, (classified by sq ft/bedroom.  In this case, this house is a Class II)</t>
  </si>
  <si>
    <t>NC</t>
  </si>
  <si>
    <t>120 gpd/bedroom</t>
  </si>
  <si>
    <t>DE</t>
  </si>
  <si>
    <t>120 gpd/bedroom (can be reduced 25% with low flow fixtures throughout)</t>
  </si>
  <si>
    <t>LA</t>
  </si>
  <si>
    <t>300 gpd for 2 bedroom, then 100 gpd for each additional bedroom</t>
  </si>
  <si>
    <t>OK</t>
  </si>
  <si>
    <t>200 gpd for 2 bedroom, then 66 gpd for each additional bedroom</t>
  </si>
  <si>
    <t>NH</t>
  </si>
  <si>
    <t>MA</t>
  </si>
  <si>
    <t>110 gpd/bedroom</t>
  </si>
  <si>
    <t>OR</t>
  </si>
  <si>
    <r>
      <t xml:space="preserve">150 gpd for first 2 bedrooms, then 75 gpd for each additional, but </t>
    </r>
    <r>
      <rPr>
        <b/>
        <sz val="11"/>
        <color theme="1"/>
        <rFont val="Calibri"/>
        <family val="2"/>
        <scheme val="minor"/>
      </rPr>
      <t>minimum flow of 450 gpd</t>
    </r>
  </si>
  <si>
    <t>KS</t>
  </si>
  <si>
    <t>ID</t>
  </si>
  <si>
    <t>150 gpd for first bedroom then 50 gpd for each additional bedroom</t>
  </si>
  <si>
    <t>Design flow for 3 bedroom home of 1,500 sq ft (new construction)</t>
  </si>
  <si>
    <t>NY</t>
  </si>
  <si>
    <t>By Table 1 (110 gpd/bedroom for home with post 1994 fixtures)</t>
  </si>
  <si>
    <t>AR</t>
  </si>
  <si>
    <t>By Table (150, 270, 370, 450 gpd then 50 gpd per bedroom from there)</t>
  </si>
  <si>
    <t>SD</t>
  </si>
  <si>
    <t>120 gpd/bedroom but 150 gpd/bedroom for luxury residence</t>
  </si>
  <si>
    <t>MD</t>
  </si>
  <si>
    <t>UT</t>
  </si>
  <si>
    <t>VA</t>
  </si>
  <si>
    <t>WA</t>
  </si>
  <si>
    <t>Average</t>
  </si>
  <si>
    <t>Median</t>
  </si>
  <si>
    <t>Mode</t>
  </si>
  <si>
    <t>WY</t>
  </si>
  <si>
    <t>By Table (150, 280, 390 and then 80 gpd per bedroom from there)</t>
  </si>
  <si>
    <t>MT</t>
  </si>
  <si>
    <t>NE</t>
  </si>
  <si>
    <t>By Table (200, 300, 400 and then 100 gpd per bedroom from there)</t>
  </si>
  <si>
    <t>By Table (150, 225, 300 and then 50 gpd per bedroom from there)</t>
  </si>
  <si>
    <t>Trenches</t>
  </si>
  <si>
    <t>Total</t>
  </si>
  <si>
    <t>Percent Larger</t>
  </si>
  <si>
    <t>Required Footprint for Conventional (Pipe &amp; Aggregate) four-trench system on 50 mpi soil (Loading Rate = 0.32 gpd/ft^2)</t>
  </si>
  <si>
    <t>Required Footprint for Chambered four-trench system on 50 mpi soil (Loading Rate = 0.32 gpd/ft^2)</t>
  </si>
  <si>
    <t>WY*</t>
  </si>
  <si>
    <t>Req'd Infiltrative Surface Area (ft^2)</t>
  </si>
  <si>
    <t>Total Trench Length (ft)</t>
  </si>
  <si>
    <t>4 Trenches</t>
  </si>
  <si>
    <t>Length of Each Trench (ft)</t>
  </si>
  <si>
    <t>Req'd Spacing (ft)</t>
  </si>
  <si>
    <t>FOOTPRINT (ft^2)</t>
  </si>
  <si>
    <t>In Between Spacing</t>
  </si>
  <si>
    <t>Chamber Reduction</t>
  </si>
  <si>
    <t>Total # of Chambers</t>
  </si>
  <si>
    <t>Total Length for Chambers (ft)</t>
  </si>
  <si>
    <t>% More Chambers</t>
  </si>
  <si>
    <t># of Chambers per Trench</t>
  </si>
  <si>
    <t>Chambers</t>
  </si>
  <si>
    <t>* The trench length was divided by 4 feet, rather than 3 feet, because two 6-inch side walls were added to the three-foot wide trench.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</si>
</sst>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indexed="64"/>
      </bottom>
      <diagonal/>
    </border>
    <border>
      <left/>
      <right/>
      <top style="thin">
        <color theme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theme="1"/>
      </top>
      <bottom style="thin">
        <color theme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theme="1"/>
      </top>
      <bottom style="medium">
        <color indexed="64"/>
      </bottom>
      <diagonal/>
    </border>
    <border>
      <left/>
      <right style="medium">
        <color indexed="64"/>
      </right>
      <top style="thin">
        <color theme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rgb="FF00B050"/>
      </left>
      <right style="medium">
        <color rgb="FF00B050"/>
      </right>
      <top style="medium">
        <color rgb="FF00B050"/>
      </top>
      <bottom style="medium">
        <color rgb="FF00B050"/>
      </bottom>
      <diagonal/>
    </border>
    <border>
      <left style="medium">
        <color rgb="FF00B050"/>
      </left>
      <right/>
      <top style="medium">
        <color rgb="FF00B050"/>
      </top>
      <bottom style="medium">
        <color rgb="FF00B050"/>
      </bottom>
      <diagonal/>
    </border>
    <border>
      <left/>
      <right/>
      <top style="medium">
        <color rgb="FF00B050"/>
      </top>
      <bottom style="medium">
        <color rgb="FF00B050"/>
      </bottom>
      <diagonal/>
    </border>
    <border>
      <left/>
      <right style="medium">
        <color rgb="FF00B050"/>
      </right>
      <top style="medium">
        <color rgb="FF00B050"/>
      </top>
      <bottom style="medium">
        <color rgb="FF00B050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Alignment="1">
      <alignment wrapText="1"/>
    </xf>
    <xf numFmtId="0" fontId="2" fillId="0" borderId="0" xfId="0" applyFont="1"/>
    <xf numFmtId="0" fontId="0" fillId="0" borderId="3" xfId="0" applyBorder="1" applyAlignment="1">
      <alignment wrapText="1"/>
    </xf>
    <xf numFmtId="0" fontId="0" fillId="0" borderId="9" xfId="0" applyBorder="1" applyAlignment="1">
      <alignment wrapText="1"/>
    </xf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0" fillId="0" borderId="1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1" fontId="0" fillId="0" borderId="0" xfId="0" applyNumberFormat="1" applyAlignment="1">
      <alignment horizontal="center"/>
    </xf>
    <xf numFmtId="0" fontId="0" fillId="0" borderId="2" xfId="0" applyBorder="1" applyAlignment="1">
      <alignment horizontal="center"/>
    </xf>
    <xf numFmtId="0" fontId="0" fillId="0" borderId="7" xfId="0" applyBorder="1" applyAlignment="1">
      <alignment horizontal="center"/>
    </xf>
    <xf numFmtId="0" fontId="3" fillId="4" borderId="6" xfId="0" applyFont="1" applyFill="1" applyBorder="1" applyAlignment="1">
      <alignment horizontal="center" wrapText="1"/>
    </xf>
    <xf numFmtId="0" fontId="0" fillId="3" borderId="12" xfId="0" applyFont="1" applyFill="1" applyBorder="1" applyAlignment="1">
      <alignment horizontal="center"/>
    </xf>
    <xf numFmtId="0" fontId="0" fillId="0" borderId="12" xfId="0" applyFont="1" applyBorder="1" applyAlignment="1">
      <alignment horizontal="center"/>
    </xf>
    <xf numFmtId="2" fontId="0" fillId="3" borderId="11" xfId="0" applyNumberFormat="1" applyFont="1" applyFill="1" applyBorder="1" applyAlignment="1">
      <alignment horizontal="center"/>
    </xf>
    <xf numFmtId="2" fontId="0" fillId="0" borderId="11" xfId="0" applyNumberFormat="1" applyFont="1" applyBorder="1" applyAlignment="1">
      <alignment horizontal="center"/>
    </xf>
    <xf numFmtId="0" fontId="0" fillId="3" borderId="14" xfId="0" applyFont="1" applyFill="1" applyBorder="1" applyAlignment="1">
      <alignment horizontal="center"/>
    </xf>
    <xf numFmtId="2" fontId="0" fillId="3" borderId="13" xfId="0" applyNumberFormat="1" applyFont="1" applyFill="1" applyBorder="1" applyAlignment="1">
      <alignment horizontal="center"/>
    </xf>
    <xf numFmtId="1" fontId="0" fillId="0" borderId="0" xfId="0" applyNumberFormat="1" applyBorder="1" applyAlignment="1">
      <alignment horizontal="center"/>
    </xf>
    <xf numFmtId="0" fontId="3" fillId="4" borderId="5" xfId="0" applyFont="1" applyFill="1" applyBorder="1" applyAlignment="1">
      <alignment horizontal="center"/>
    </xf>
    <xf numFmtId="0" fontId="5" fillId="0" borderId="0" xfId="0" applyFont="1"/>
    <xf numFmtId="0" fontId="3" fillId="4" borderId="5" xfId="0" applyFont="1" applyFill="1" applyBorder="1" applyAlignment="1">
      <alignment horizontal="center" wrapText="1"/>
    </xf>
    <xf numFmtId="0" fontId="0" fillId="0" borderId="3" xfId="0" applyBorder="1" applyAlignment="1">
      <alignment horizontal="center"/>
    </xf>
    <xf numFmtId="1" fontId="0" fillId="0" borderId="1" xfId="0" applyNumberFormat="1" applyBorder="1" applyAlignment="1">
      <alignment horizontal="center" wrapText="1"/>
    </xf>
    <xf numFmtId="1" fontId="0" fillId="0" borderId="8" xfId="0" applyNumberFormat="1" applyBorder="1" applyAlignment="1">
      <alignment horizontal="center"/>
    </xf>
    <xf numFmtId="1" fontId="0" fillId="0" borderId="15" xfId="0" applyNumberFormat="1" applyBorder="1" applyAlignment="1">
      <alignment horizontal="center"/>
    </xf>
    <xf numFmtId="1" fontId="0" fillId="0" borderId="5" xfId="0" applyNumberFormat="1" applyBorder="1" applyAlignment="1">
      <alignment horizontal="center"/>
    </xf>
    <xf numFmtId="0" fontId="4" fillId="4" borderId="3" xfId="0" applyFont="1" applyFill="1" applyBorder="1" applyAlignment="1">
      <alignment horizontal="center" wrapText="1"/>
    </xf>
    <xf numFmtId="1" fontId="0" fillId="3" borderId="11" xfId="0" applyNumberFormat="1" applyFont="1" applyFill="1" applyBorder="1" applyAlignment="1">
      <alignment horizontal="center"/>
    </xf>
    <xf numFmtId="1" fontId="0" fillId="0" borderId="11" xfId="0" applyNumberFormat="1" applyFont="1" applyBorder="1" applyAlignment="1">
      <alignment horizontal="center"/>
    </xf>
    <xf numFmtId="0" fontId="0" fillId="0" borderId="0" xfId="0" applyAlignment="1">
      <alignment horizontal="right"/>
    </xf>
    <xf numFmtId="0" fontId="0" fillId="0" borderId="5" xfId="0" applyBorder="1" applyAlignment="1">
      <alignment horizontal="center"/>
    </xf>
    <xf numFmtId="0" fontId="3" fillId="4" borderId="4" xfId="0" applyFont="1" applyFill="1" applyBorder="1" applyAlignment="1">
      <alignment horizontal="center"/>
    </xf>
    <xf numFmtId="0" fontId="3" fillId="4" borderId="19" xfId="0" applyFont="1" applyFill="1" applyBorder="1" applyAlignment="1">
      <alignment horizontal="center"/>
    </xf>
    <xf numFmtId="0" fontId="3" fillId="4" borderId="20" xfId="0" applyFont="1" applyFill="1" applyBorder="1" applyAlignment="1">
      <alignment horizontal="center" wrapText="1"/>
    </xf>
    <xf numFmtId="1" fontId="0" fillId="0" borderId="21" xfId="0" applyNumberFormat="1" applyBorder="1" applyAlignment="1">
      <alignment horizontal="center"/>
    </xf>
    <xf numFmtId="9" fontId="0" fillId="3" borderId="22" xfId="0" applyNumberFormat="1" applyFont="1" applyFill="1" applyBorder="1" applyAlignment="1">
      <alignment horizontal="center"/>
    </xf>
    <xf numFmtId="9" fontId="0" fillId="0" borderId="22" xfId="0" applyNumberFormat="1" applyFont="1" applyBorder="1" applyAlignment="1">
      <alignment horizontal="center"/>
    </xf>
    <xf numFmtId="1" fontId="0" fillId="0" borderId="23" xfId="0" applyNumberFormat="1" applyBorder="1" applyAlignment="1">
      <alignment horizontal="center"/>
    </xf>
    <xf numFmtId="1" fontId="0" fillId="3" borderId="24" xfId="0" applyNumberFormat="1" applyFont="1" applyFill="1" applyBorder="1" applyAlignment="1">
      <alignment horizontal="center"/>
    </xf>
    <xf numFmtId="9" fontId="0" fillId="3" borderId="25" xfId="0" applyNumberFormat="1" applyFont="1" applyFill="1" applyBorder="1" applyAlignment="1">
      <alignment horizontal="center"/>
    </xf>
    <xf numFmtId="1" fontId="0" fillId="0" borderId="26" xfId="0" applyNumberFormat="1" applyBorder="1" applyAlignment="1">
      <alignment horizontal="center"/>
    </xf>
    <xf numFmtId="9" fontId="0" fillId="0" borderId="27" xfId="0" applyNumberFormat="1" applyBorder="1" applyAlignment="1">
      <alignment horizontal="center"/>
    </xf>
    <xf numFmtId="1" fontId="0" fillId="0" borderId="28" xfId="0" applyNumberFormat="1" applyBorder="1" applyAlignment="1">
      <alignment horizontal="center"/>
    </xf>
    <xf numFmtId="1" fontId="0" fillId="0" borderId="29" xfId="0" applyNumberFormat="1" applyBorder="1" applyAlignment="1">
      <alignment horizontal="center"/>
    </xf>
    <xf numFmtId="1" fontId="0" fillId="0" borderId="30" xfId="0" applyNumberFormat="1" applyBorder="1" applyAlignment="1">
      <alignment horizontal="center"/>
    </xf>
    <xf numFmtId="1" fontId="0" fillId="0" borderId="31" xfId="0" applyNumberFormat="1" applyBorder="1" applyAlignment="1">
      <alignment horizontal="center"/>
    </xf>
    <xf numFmtId="9" fontId="0" fillId="0" borderId="32" xfId="0" applyNumberFormat="1" applyBorder="1" applyAlignment="1">
      <alignment horizontal="center"/>
    </xf>
    <xf numFmtId="9" fontId="0" fillId="0" borderId="9" xfId="0" applyNumberFormat="1" applyBorder="1" applyAlignment="1">
      <alignment horizontal="center"/>
    </xf>
    <xf numFmtId="9" fontId="0" fillId="0" borderId="10" xfId="0" applyNumberFormat="1" applyBorder="1" applyAlignment="1">
      <alignment horizontal="center"/>
    </xf>
    <xf numFmtId="9" fontId="0" fillId="0" borderId="6" xfId="0" applyNumberFormat="1" applyBorder="1" applyAlignment="1">
      <alignment horizontal="center"/>
    </xf>
    <xf numFmtId="0" fontId="0" fillId="0" borderId="35" xfId="0" applyFill="1" applyBorder="1"/>
    <xf numFmtId="0" fontId="0" fillId="0" borderId="36" xfId="0" applyBorder="1"/>
    <xf numFmtId="0" fontId="0" fillId="0" borderId="36" xfId="0" applyFill="1" applyBorder="1" applyAlignment="1">
      <alignment wrapText="1"/>
    </xf>
    <xf numFmtId="0" fontId="0" fillId="0" borderId="36" xfId="0" applyFill="1" applyBorder="1"/>
    <xf numFmtId="0" fontId="0" fillId="0" borderId="37" xfId="0" applyFill="1" applyBorder="1"/>
    <xf numFmtId="0" fontId="0" fillId="0" borderId="33" xfId="0" applyBorder="1" applyAlignment="1">
      <alignment horizontal="center"/>
    </xf>
    <xf numFmtId="0" fontId="0" fillId="0" borderId="34" xfId="0" applyFill="1" applyBorder="1" applyAlignment="1">
      <alignment horizontal="center"/>
    </xf>
    <xf numFmtId="1" fontId="0" fillId="0" borderId="3" xfId="0" applyNumberFormat="1" applyBorder="1" applyAlignment="1">
      <alignment horizontal="center" wrapText="1"/>
    </xf>
    <xf numFmtId="1" fontId="0" fillId="0" borderId="4" xfId="0" applyNumberFormat="1" applyBorder="1" applyAlignment="1">
      <alignment horizontal="center"/>
    </xf>
    <xf numFmtId="1" fontId="0" fillId="0" borderId="34" xfId="0" applyNumberFormat="1" applyFill="1" applyBorder="1" applyAlignment="1">
      <alignment horizontal="center"/>
    </xf>
    <xf numFmtId="9" fontId="0" fillId="0" borderId="8" xfId="0" applyNumberFormat="1" applyBorder="1" applyAlignment="1">
      <alignment horizontal="center"/>
    </xf>
    <xf numFmtId="9" fontId="0" fillId="0" borderId="15" xfId="0" applyNumberFormat="1" applyBorder="1" applyAlignment="1">
      <alignment horizontal="center"/>
    </xf>
    <xf numFmtId="9" fontId="0" fillId="0" borderId="5" xfId="0" applyNumberForma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</cellXfs>
  <cellStyles count="1">
    <cellStyle name="Normal" xfId="0" builtinId="0"/>
  </cellStyles>
  <dxfs count="35">
    <dxf>
      <numFmt numFmtId="1" formatCode="0"/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numFmt numFmtId="13" formatCode="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numFmt numFmtId="1" formatCode="0"/>
      <fill>
        <patternFill patternType="solid">
          <fgColor theme="0" tint="-0.14999847407452621"/>
          <bgColor theme="0" tint="-0.1499984740745262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theme="1"/>
        </top>
        <bottom style="thin">
          <color theme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numFmt numFmtId="1" formatCode="0"/>
      <fill>
        <patternFill patternType="solid">
          <fgColor theme="0" tint="-0.14999847407452621"/>
          <bgColor theme="0" tint="-0.1499984740745262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numFmt numFmtId="2" formatCode="0.00"/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theme="1"/>
        </top>
        <bottom style="thin">
          <color theme="1"/>
        </bottom>
      </border>
    </dxf>
    <dxf>
      <numFmt numFmtId="1" formatCode="0"/>
      <fill>
        <patternFill patternType="solid">
          <fgColor theme="0" tint="-0.14999847407452621"/>
          <bgColor theme="0" tint="-0.1499984740745262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numFmt numFmtId="1" formatCode="0"/>
      <alignment horizontal="center" vertical="bottom" textRotation="0" wrapText="0" indent="0" justifyLastLine="0" shrinkToFit="0" readingOrder="0"/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/>
        <bottom/>
        <vertical/>
        <horizontal/>
      </border>
    </dxf>
    <dxf>
      <numFmt numFmtId="1" formatCode="0"/>
      <fill>
        <patternFill patternType="solid">
          <fgColor theme="0" tint="-0.14999847407452621"/>
          <bgColor theme="0" tint="-0.1499984740745262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theme="1"/>
        </top>
        <bottom style="thin">
          <color theme="1"/>
        </bottom>
      </border>
    </dxf>
    <dxf>
      <numFmt numFmtId="13" formatCode="0%"/>
      <fill>
        <patternFill patternType="solid">
          <fgColor theme="0" tint="-0.14999847407452621"/>
          <bgColor theme="0" tint="-0.1499984740745262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ill>
        <patternFill patternType="solid">
          <fgColor indexed="64"/>
          <bgColor theme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le1" displayName="Table1" ref="A4:C29" totalsRowShown="0" headerRowDxfId="34" headerRowBorderDxfId="33" tableBorderDxfId="32" totalsRowBorderDxfId="31">
  <autoFilter ref="A4:C29"/>
  <tableColumns count="3">
    <tableColumn id="1" name="State" dataDxfId="30"/>
    <tableColumn id="2" name="Design Flow (gpd)" dataDxfId="29"/>
    <tableColumn id="3" name="&quot;Rule&quot;" dataDxfId="28"/>
  </tableColumns>
  <tableStyleInfo name="TableStyleMedium1" showFirstColumn="0" showLastColumn="0" showRowStripes="1" showColumnStripes="0"/>
</table>
</file>

<file path=xl/tables/table2.xml><?xml version="1.0" encoding="utf-8"?>
<table xmlns="http://schemas.openxmlformats.org/spreadsheetml/2006/main" id="2" name="Table13" displayName="Table13" ref="A4:J15" totalsRowShown="0" headerRowDxfId="27" headerRowBorderDxfId="26" tableBorderDxfId="25" totalsRowBorderDxfId="24">
  <tableColumns count="10">
    <tableColumn id="1" name="State" dataDxfId="23"/>
    <tableColumn id="2" name="Design Flow (gpd)" dataDxfId="22"/>
    <tableColumn id="3" name="Req'd Infiltrative Surface Area (ft^2)" dataDxfId="21">
      <calculatedColumnFormula>B5/0.32</calculatedColumnFormula>
    </tableColumn>
    <tableColumn id="4" name="Total Trench Length (ft)" dataDxfId="20">
      <calculatedColumnFormula>Table13[[#This Row],[Req''d Infiltrative Surface Area (ft^2)]]/3</calculatedColumnFormula>
    </tableColumn>
    <tableColumn id="5" name="Length of Each Trench (ft)" dataDxfId="19">
      <calculatedColumnFormula>D5/4</calculatedColumnFormula>
    </tableColumn>
    <tableColumn id="12" name="Percent Larger" dataDxfId="18">
      <calculatedColumnFormula>E5/$E$15-1</calculatedColumnFormula>
    </tableColumn>
    <tableColumn id="7" name="Req'd Spacing (ft)" dataDxfId="17"/>
    <tableColumn id="8" name="Trenches" dataDxfId="16">
      <calculatedColumnFormula>E5*3*4</calculatedColumnFormula>
    </tableColumn>
    <tableColumn id="9" name="In Between Spacing" dataDxfId="15">
      <calculatedColumnFormula>E5*G5*3</calculatedColumnFormula>
    </tableColumn>
    <tableColumn id="10" name="Total" dataDxfId="14">
      <calculatedColumnFormula>H5+I5</calculatedColumnFormula>
    </tableColumn>
  </tableColumns>
  <tableStyleInfo name="TableStyleMedium1" showFirstColumn="0" showLastColumn="0" showRowStripes="1" showColumnStripes="0"/>
</table>
</file>

<file path=xl/tables/table3.xml><?xml version="1.0" encoding="utf-8"?>
<table xmlns="http://schemas.openxmlformats.org/spreadsheetml/2006/main" id="4" name="Table135" displayName="Table135" ref="A23:J34" totalsRowShown="0" headerRowDxfId="13" headerRowBorderDxfId="12" tableBorderDxfId="11" totalsRowBorderDxfId="10">
  <tableColumns count="10">
    <tableColumn id="1" name="State" dataDxfId="9"/>
    <tableColumn id="2" name="Design Flow (gpd)" dataDxfId="8"/>
    <tableColumn id="3" name="Req'd Infiltrative Surface Area (ft^2)" dataDxfId="7">
      <calculatedColumnFormula>B24/0.32</calculatedColumnFormula>
    </tableColumn>
    <tableColumn id="4" name="Total Trench Length (ft)" dataDxfId="6"/>
    <tableColumn id="5" name="Chamber Reduction" dataDxfId="5"/>
    <tableColumn id="12" name="Total Length for Chambers (ft)" dataDxfId="4">
      <calculatedColumnFormula>D24*(1-E24)</calculatedColumnFormula>
    </tableColumn>
    <tableColumn id="7" name="Total # of Chambers" dataDxfId="3">
      <calculatedColumnFormula>F24/4</calculatedColumnFormula>
    </tableColumn>
    <tableColumn id="8" name="# of Chambers per Trench" dataDxfId="2">
      <calculatedColumnFormula>G24/4</calculatedColumnFormula>
    </tableColumn>
    <tableColumn id="9" name="% More Chambers" dataDxfId="1">
      <calculatedColumnFormula>H24/$H$34-1</calculatedColumnFormula>
    </tableColumn>
    <tableColumn id="10" name="Chambers" dataDxfId="0">
      <calculatedColumnFormula>G24*3*4</calculatedColumnFormula>
    </tableColumn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3"/>
  <sheetViews>
    <sheetView workbookViewId="0">
      <selection activeCell="H17" sqref="H17"/>
    </sheetView>
  </sheetViews>
  <sheetFormatPr defaultRowHeight="15" x14ac:dyDescent="0.25"/>
  <cols>
    <col min="2" max="2" width="17" customWidth="1"/>
    <col min="3" max="3" width="34.28515625" customWidth="1"/>
    <col min="7" max="7" width="9.140625" customWidth="1"/>
  </cols>
  <sheetData>
    <row r="1" spans="1:3" ht="21" x14ac:dyDescent="0.35">
      <c r="A1" s="2" t="s">
        <v>0</v>
      </c>
    </row>
    <row r="2" spans="1:3" x14ac:dyDescent="0.25">
      <c r="A2" t="s">
        <v>31</v>
      </c>
    </row>
    <row r="4" spans="1:3" x14ac:dyDescent="0.25">
      <c r="A4" s="5" t="s">
        <v>1</v>
      </c>
      <c r="B4" s="6" t="s">
        <v>4</v>
      </c>
      <c r="C4" s="7" t="s">
        <v>2</v>
      </c>
    </row>
    <row r="5" spans="1:3" x14ac:dyDescent="0.25">
      <c r="A5" s="13" t="s">
        <v>3</v>
      </c>
      <c r="B5" s="8">
        <v>450</v>
      </c>
      <c r="C5" s="3" t="s">
        <v>5</v>
      </c>
    </row>
    <row r="6" spans="1:3" ht="30" x14ac:dyDescent="0.25">
      <c r="A6" s="13" t="s">
        <v>34</v>
      </c>
      <c r="B6" s="8">
        <v>370</v>
      </c>
      <c r="C6" s="3" t="s">
        <v>35</v>
      </c>
    </row>
    <row r="7" spans="1:3" ht="45" x14ac:dyDescent="0.25">
      <c r="A7" s="13" t="s">
        <v>7</v>
      </c>
      <c r="B7" s="8">
        <v>450</v>
      </c>
      <c r="C7" s="3" t="s">
        <v>8</v>
      </c>
    </row>
    <row r="8" spans="1:3" ht="45" x14ac:dyDescent="0.25">
      <c r="A8" s="13" t="s">
        <v>17</v>
      </c>
      <c r="B8" s="8">
        <v>360</v>
      </c>
      <c r="C8" s="3" t="s">
        <v>18</v>
      </c>
    </row>
    <row r="9" spans="1:3" ht="60" x14ac:dyDescent="0.25">
      <c r="A9" s="13" t="s">
        <v>9</v>
      </c>
      <c r="B9" s="8">
        <v>300</v>
      </c>
      <c r="C9" s="3" t="s">
        <v>10</v>
      </c>
    </row>
    <row r="10" spans="1:3" ht="30" x14ac:dyDescent="0.25">
      <c r="A10" s="13" t="s">
        <v>29</v>
      </c>
      <c r="B10" s="8">
        <v>250</v>
      </c>
      <c r="C10" s="3" t="s">
        <v>30</v>
      </c>
    </row>
    <row r="11" spans="1:3" x14ac:dyDescent="0.25">
      <c r="A11" s="13" t="s">
        <v>6</v>
      </c>
      <c r="B11" s="8">
        <v>450</v>
      </c>
      <c r="C11" s="3" t="s">
        <v>5</v>
      </c>
    </row>
    <row r="12" spans="1:3" x14ac:dyDescent="0.25">
      <c r="A12" s="13" t="s">
        <v>28</v>
      </c>
      <c r="B12" s="8">
        <v>450</v>
      </c>
      <c r="C12" s="3" t="s">
        <v>5</v>
      </c>
    </row>
    <row r="13" spans="1:3" ht="30" x14ac:dyDescent="0.25">
      <c r="A13" s="13" t="s">
        <v>19</v>
      </c>
      <c r="B13" s="8">
        <v>400</v>
      </c>
      <c r="C13" s="3" t="s">
        <v>20</v>
      </c>
    </row>
    <row r="14" spans="1:3" x14ac:dyDescent="0.25">
      <c r="A14" s="13" t="s">
        <v>24</v>
      </c>
      <c r="B14" s="8">
        <v>330</v>
      </c>
      <c r="C14" s="3" t="s">
        <v>25</v>
      </c>
    </row>
    <row r="15" spans="1:3" x14ac:dyDescent="0.25">
      <c r="A15" s="13" t="s">
        <v>38</v>
      </c>
      <c r="B15" s="8">
        <v>450</v>
      </c>
      <c r="C15" s="3" t="s">
        <v>5</v>
      </c>
    </row>
    <row r="16" spans="1:3" ht="45" x14ac:dyDescent="0.25">
      <c r="A16" s="13" t="s">
        <v>13</v>
      </c>
      <c r="B16" s="8">
        <v>300</v>
      </c>
      <c r="C16" s="3" t="s">
        <v>14</v>
      </c>
    </row>
    <row r="17" spans="1:3" ht="30" x14ac:dyDescent="0.25">
      <c r="A17" s="13" t="s">
        <v>47</v>
      </c>
      <c r="B17" s="8">
        <v>300</v>
      </c>
      <c r="C17" s="3" t="s">
        <v>50</v>
      </c>
    </row>
    <row r="18" spans="1:3" x14ac:dyDescent="0.25">
      <c r="A18" s="13" t="s">
        <v>15</v>
      </c>
      <c r="B18" s="8">
        <v>360</v>
      </c>
      <c r="C18" s="3" t="s">
        <v>16</v>
      </c>
    </row>
    <row r="19" spans="1:3" ht="30" x14ac:dyDescent="0.25">
      <c r="A19" s="13" t="s">
        <v>48</v>
      </c>
      <c r="B19" s="8">
        <v>400</v>
      </c>
      <c r="C19" s="3" t="s">
        <v>49</v>
      </c>
    </row>
    <row r="20" spans="1:3" x14ac:dyDescent="0.25">
      <c r="A20" s="13" t="s">
        <v>23</v>
      </c>
      <c r="B20" s="8">
        <v>450</v>
      </c>
      <c r="C20" s="3" t="s">
        <v>5</v>
      </c>
    </row>
    <row r="21" spans="1:3" ht="30" x14ac:dyDescent="0.25">
      <c r="A21" s="13" t="s">
        <v>32</v>
      </c>
      <c r="B21" s="8">
        <v>330</v>
      </c>
      <c r="C21" s="3" t="s">
        <v>33</v>
      </c>
    </row>
    <row r="22" spans="1:3" ht="30" x14ac:dyDescent="0.25">
      <c r="A22" s="13" t="s">
        <v>21</v>
      </c>
      <c r="B22" s="8">
        <v>266</v>
      </c>
      <c r="C22" s="3" t="s">
        <v>22</v>
      </c>
    </row>
    <row r="23" spans="1:3" ht="45" x14ac:dyDescent="0.25">
      <c r="A23" s="13" t="s">
        <v>26</v>
      </c>
      <c r="B23" s="8">
        <v>450</v>
      </c>
      <c r="C23" s="3" t="s">
        <v>27</v>
      </c>
    </row>
    <row r="24" spans="1:3" x14ac:dyDescent="0.25">
      <c r="A24" s="13" t="s">
        <v>11</v>
      </c>
      <c r="B24" s="8">
        <v>400</v>
      </c>
      <c r="C24" s="3" t="s">
        <v>12</v>
      </c>
    </row>
    <row r="25" spans="1:3" ht="30" x14ac:dyDescent="0.25">
      <c r="A25" s="13" t="s">
        <v>36</v>
      </c>
      <c r="B25" s="8">
        <v>360</v>
      </c>
      <c r="C25" s="3" t="s">
        <v>37</v>
      </c>
    </row>
    <row r="26" spans="1:3" x14ac:dyDescent="0.25">
      <c r="A26" s="13" t="s">
        <v>39</v>
      </c>
      <c r="B26" s="8">
        <v>450</v>
      </c>
      <c r="C26" s="3" t="s">
        <v>5</v>
      </c>
    </row>
    <row r="27" spans="1:3" x14ac:dyDescent="0.25">
      <c r="A27" s="13" t="s">
        <v>40</v>
      </c>
      <c r="B27" s="8">
        <v>450</v>
      </c>
      <c r="C27" s="3" t="s">
        <v>5</v>
      </c>
    </row>
    <row r="28" spans="1:3" x14ac:dyDescent="0.25">
      <c r="A28" s="14" t="s">
        <v>41</v>
      </c>
      <c r="B28" s="9">
        <v>360</v>
      </c>
      <c r="C28" s="4" t="s">
        <v>16</v>
      </c>
    </row>
    <row r="29" spans="1:3" ht="30" x14ac:dyDescent="0.25">
      <c r="A29" s="14" t="s">
        <v>45</v>
      </c>
      <c r="B29" s="9">
        <v>390</v>
      </c>
      <c r="C29" s="3" t="s">
        <v>46</v>
      </c>
    </row>
    <row r="30" spans="1:3" x14ac:dyDescent="0.25">
      <c r="A30" s="10"/>
      <c r="B30" s="10"/>
      <c r="C30" s="1"/>
    </row>
    <row r="31" spans="1:3" x14ac:dyDescent="0.25">
      <c r="A31" s="10" t="s">
        <v>42</v>
      </c>
      <c r="B31" s="12">
        <f>AVERAGE(B$5:B$29)</f>
        <v>381.04</v>
      </c>
      <c r="C31" s="1"/>
    </row>
    <row r="32" spans="1:3" x14ac:dyDescent="0.25">
      <c r="A32" s="10" t="s">
        <v>43</v>
      </c>
      <c r="B32" s="10">
        <f>MEDIAN(B$5:B$29)</f>
        <v>390</v>
      </c>
      <c r="C32" s="1"/>
    </row>
    <row r="33" spans="1:3" x14ac:dyDescent="0.25">
      <c r="A33" s="10" t="s">
        <v>44</v>
      </c>
      <c r="B33" s="10">
        <f>MODE(B$5:B$29)</f>
        <v>450</v>
      </c>
      <c r="C33" s="1"/>
    </row>
    <row r="34" spans="1:3" x14ac:dyDescent="0.25">
      <c r="C34" s="1"/>
    </row>
    <row r="35" spans="1:3" x14ac:dyDescent="0.25">
      <c r="C35" s="1"/>
    </row>
    <row r="36" spans="1:3" x14ac:dyDescent="0.25">
      <c r="C36" s="1"/>
    </row>
    <row r="37" spans="1:3" x14ac:dyDescent="0.25">
      <c r="C37" s="1"/>
    </row>
    <row r="38" spans="1:3" x14ac:dyDescent="0.25">
      <c r="C38" s="1"/>
    </row>
    <row r="39" spans="1:3" x14ac:dyDescent="0.25">
      <c r="C39" s="1"/>
    </row>
    <row r="40" spans="1:3" x14ac:dyDescent="0.25">
      <c r="C40" s="1"/>
    </row>
    <row r="41" spans="1:3" x14ac:dyDescent="0.25">
      <c r="C41" s="1"/>
    </row>
    <row r="42" spans="1:3" x14ac:dyDescent="0.25">
      <c r="C42" s="1"/>
    </row>
    <row r="43" spans="1:3" x14ac:dyDescent="0.25">
      <c r="C43" s="1"/>
    </row>
    <row r="44" spans="1:3" x14ac:dyDescent="0.25">
      <c r="C44" s="1"/>
    </row>
    <row r="45" spans="1:3" x14ac:dyDescent="0.25">
      <c r="C45" s="1"/>
    </row>
    <row r="46" spans="1:3" x14ac:dyDescent="0.25">
      <c r="C46" s="1"/>
    </row>
    <row r="47" spans="1:3" x14ac:dyDescent="0.25">
      <c r="C47" s="1"/>
    </row>
    <row r="48" spans="1:3" x14ac:dyDescent="0.25">
      <c r="C48" s="1"/>
    </row>
    <row r="49" spans="3:3" x14ac:dyDescent="0.25">
      <c r="C49" s="1"/>
    </row>
    <row r="50" spans="3:3" x14ac:dyDescent="0.25">
      <c r="C50" s="1"/>
    </row>
    <row r="51" spans="3:3" x14ac:dyDescent="0.25">
      <c r="C51" s="1"/>
    </row>
    <row r="52" spans="3:3" x14ac:dyDescent="0.25">
      <c r="C52" s="1"/>
    </row>
    <row r="53" spans="3:3" x14ac:dyDescent="0.25">
      <c r="C53" s="1"/>
    </row>
    <row r="54" spans="3:3" x14ac:dyDescent="0.25">
      <c r="C54" s="1"/>
    </row>
    <row r="55" spans="3:3" x14ac:dyDescent="0.25">
      <c r="C55" s="1"/>
    </row>
    <row r="56" spans="3:3" x14ac:dyDescent="0.25">
      <c r="C56" s="1"/>
    </row>
    <row r="57" spans="3:3" x14ac:dyDescent="0.25">
      <c r="C57" s="1"/>
    </row>
    <row r="58" spans="3:3" x14ac:dyDescent="0.25">
      <c r="C58" s="1"/>
    </row>
    <row r="59" spans="3:3" x14ac:dyDescent="0.25">
      <c r="C59" s="1"/>
    </row>
    <row r="60" spans="3:3" x14ac:dyDescent="0.25">
      <c r="C60" s="1"/>
    </row>
    <row r="61" spans="3:3" x14ac:dyDescent="0.25">
      <c r="C61" s="1"/>
    </row>
    <row r="62" spans="3:3" x14ac:dyDescent="0.25">
      <c r="C62" s="1"/>
    </row>
    <row r="63" spans="3:3" x14ac:dyDescent="0.25">
      <c r="C63" s="1"/>
    </row>
    <row r="64" spans="3:3" x14ac:dyDescent="0.25">
      <c r="C64" s="1"/>
    </row>
    <row r="65" spans="3:3" x14ac:dyDescent="0.25">
      <c r="C65" s="1"/>
    </row>
    <row r="66" spans="3:3" x14ac:dyDescent="0.25">
      <c r="C66" s="1"/>
    </row>
    <row r="67" spans="3:3" x14ac:dyDescent="0.25">
      <c r="C67" s="1"/>
    </row>
    <row r="68" spans="3:3" x14ac:dyDescent="0.25">
      <c r="C68" s="1"/>
    </row>
    <row r="69" spans="3:3" x14ac:dyDescent="0.25">
      <c r="C69" s="1"/>
    </row>
    <row r="70" spans="3:3" x14ac:dyDescent="0.25">
      <c r="C70" s="1"/>
    </row>
    <row r="71" spans="3:3" x14ac:dyDescent="0.25">
      <c r="C71" s="1"/>
    </row>
    <row r="72" spans="3:3" x14ac:dyDescent="0.25">
      <c r="C72" s="1"/>
    </row>
    <row r="73" spans="3:3" x14ac:dyDescent="0.25">
      <c r="C73" s="1"/>
    </row>
    <row r="74" spans="3:3" x14ac:dyDescent="0.25">
      <c r="C74" s="1"/>
    </row>
    <row r="75" spans="3:3" x14ac:dyDescent="0.25">
      <c r="C75" s="1"/>
    </row>
    <row r="76" spans="3:3" x14ac:dyDescent="0.25">
      <c r="C76" s="1"/>
    </row>
    <row r="77" spans="3:3" x14ac:dyDescent="0.25">
      <c r="C77" s="1"/>
    </row>
    <row r="78" spans="3:3" x14ac:dyDescent="0.25">
      <c r="C78" s="1"/>
    </row>
    <row r="79" spans="3:3" x14ac:dyDescent="0.25">
      <c r="C79" s="1"/>
    </row>
    <row r="80" spans="3:3" x14ac:dyDescent="0.25">
      <c r="C80" s="1"/>
    </row>
    <row r="81" spans="3:3" x14ac:dyDescent="0.25">
      <c r="C81" s="1"/>
    </row>
    <row r="82" spans="3:3" x14ac:dyDescent="0.25">
      <c r="C82" s="1"/>
    </row>
    <row r="83" spans="3:3" x14ac:dyDescent="0.25">
      <c r="C83" s="1"/>
    </row>
    <row r="84" spans="3:3" x14ac:dyDescent="0.25">
      <c r="C84" s="1"/>
    </row>
    <row r="85" spans="3:3" x14ac:dyDescent="0.25">
      <c r="C85" s="1"/>
    </row>
    <row r="86" spans="3:3" x14ac:dyDescent="0.25">
      <c r="C86" s="1"/>
    </row>
    <row r="87" spans="3:3" x14ac:dyDescent="0.25">
      <c r="C87" s="1"/>
    </row>
    <row r="88" spans="3:3" x14ac:dyDescent="0.25">
      <c r="C88" s="1"/>
    </row>
    <row r="89" spans="3:3" x14ac:dyDescent="0.25">
      <c r="C89" s="1"/>
    </row>
    <row r="90" spans="3:3" x14ac:dyDescent="0.25">
      <c r="C90" s="1"/>
    </row>
    <row r="91" spans="3:3" x14ac:dyDescent="0.25">
      <c r="C91" s="1"/>
    </row>
    <row r="92" spans="3:3" x14ac:dyDescent="0.25">
      <c r="C92" s="1"/>
    </row>
    <row r="93" spans="3:3" x14ac:dyDescent="0.25">
      <c r="C93" s="1"/>
    </row>
    <row r="94" spans="3:3" x14ac:dyDescent="0.25">
      <c r="C94" s="1"/>
    </row>
    <row r="95" spans="3:3" x14ac:dyDescent="0.25">
      <c r="C95" s="1"/>
    </row>
    <row r="96" spans="3:3" x14ac:dyDescent="0.25">
      <c r="C96" s="1"/>
    </row>
    <row r="97" spans="3:3" x14ac:dyDescent="0.25">
      <c r="C97" s="1"/>
    </row>
    <row r="98" spans="3:3" x14ac:dyDescent="0.25">
      <c r="C98" s="1"/>
    </row>
    <row r="99" spans="3:3" x14ac:dyDescent="0.25">
      <c r="C99" s="1"/>
    </row>
    <row r="100" spans="3:3" x14ac:dyDescent="0.25">
      <c r="C100" s="1"/>
    </row>
    <row r="101" spans="3:3" x14ac:dyDescent="0.25">
      <c r="C101" s="1"/>
    </row>
    <row r="102" spans="3:3" x14ac:dyDescent="0.25">
      <c r="C102" s="1"/>
    </row>
    <row r="103" spans="3:3" x14ac:dyDescent="0.25">
      <c r="C103" s="1"/>
    </row>
    <row r="104" spans="3:3" x14ac:dyDescent="0.25">
      <c r="C104" s="1"/>
    </row>
    <row r="105" spans="3:3" x14ac:dyDescent="0.25">
      <c r="C105" s="1"/>
    </row>
    <row r="106" spans="3:3" x14ac:dyDescent="0.25">
      <c r="C106" s="1"/>
    </row>
    <row r="107" spans="3:3" x14ac:dyDescent="0.25">
      <c r="C107" s="1"/>
    </row>
    <row r="108" spans="3:3" x14ac:dyDescent="0.25">
      <c r="C108" s="1"/>
    </row>
    <row r="109" spans="3:3" x14ac:dyDescent="0.25">
      <c r="C109" s="1"/>
    </row>
    <row r="110" spans="3:3" x14ac:dyDescent="0.25">
      <c r="C110" s="1"/>
    </row>
    <row r="111" spans="3:3" x14ac:dyDescent="0.25">
      <c r="C111" s="1"/>
    </row>
    <row r="112" spans="3:3" x14ac:dyDescent="0.25">
      <c r="C112" s="1"/>
    </row>
    <row r="113" spans="3:3" x14ac:dyDescent="0.25">
      <c r="C113" s="1"/>
    </row>
    <row r="114" spans="3:3" x14ac:dyDescent="0.25">
      <c r="C114" s="1"/>
    </row>
    <row r="115" spans="3:3" x14ac:dyDescent="0.25">
      <c r="C115" s="1"/>
    </row>
    <row r="116" spans="3:3" x14ac:dyDescent="0.25">
      <c r="C116" s="1"/>
    </row>
    <row r="117" spans="3:3" x14ac:dyDescent="0.25">
      <c r="C117" s="1"/>
    </row>
    <row r="118" spans="3:3" x14ac:dyDescent="0.25">
      <c r="C118" s="1"/>
    </row>
    <row r="119" spans="3:3" x14ac:dyDescent="0.25">
      <c r="C119" s="1"/>
    </row>
    <row r="120" spans="3:3" x14ac:dyDescent="0.25">
      <c r="C120" s="1"/>
    </row>
    <row r="121" spans="3:3" x14ac:dyDescent="0.25">
      <c r="C121" s="1"/>
    </row>
    <row r="122" spans="3:3" x14ac:dyDescent="0.25">
      <c r="C122" s="1"/>
    </row>
    <row r="123" spans="3:3" x14ac:dyDescent="0.25">
      <c r="C123" s="1"/>
    </row>
    <row r="124" spans="3:3" x14ac:dyDescent="0.25">
      <c r="C124" s="1"/>
    </row>
    <row r="125" spans="3:3" x14ac:dyDescent="0.25">
      <c r="C125" s="1"/>
    </row>
    <row r="126" spans="3:3" x14ac:dyDescent="0.25">
      <c r="C126" s="1"/>
    </row>
    <row r="127" spans="3:3" x14ac:dyDescent="0.25">
      <c r="C127" s="1"/>
    </row>
    <row r="128" spans="3:3" x14ac:dyDescent="0.25">
      <c r="C128" s="1"/>
    </row>
    <row r="129" spans="3:3" x14ac:dyDescent="0.25">
      <c r="C129" s="1"/>
    </row>
    <row r="130" spans="3:3" x14ac:dyDescent="0.25">
      <c r="C130" s="1"/>
    </row>
    <row r="131" spans="3:3" x14ac:dyDescent="0.25">
      <c r="C131" s="1"/>
    </row>
    <row r="132" spans="3:3" x14ac:dyDescent="0.25">
      <c r="C132" s="1"/>
    </row>
    <row r="133" spans="3:3" x14ac:dyDescent="0.25">
      <c r="C133" s="1"/>
    </row>
    <row r="134" spans="3:3" x14ac:dyDescent="0.25">
      <c r="C134" s="1"/>
    </row>
    <row r="135" spans="3:3" x14ac:dyDescent="0.25">
      <c r="C135" s="1"/>
    </row>
    <row r="136" spans="3:3" x14ac:dyDescent="0.25">
      <c r="C136" s="1"/>
    </row>
    <row r="137" spans="3:3" x14ac:dyDescent="0.25">
      <c r="C137" s="1"/>
    </row>
    <row r="138" spans="3:3" x14ac:dyDescent="0.25">
      <c r="C138" s="1"/>
    </row>
    <row r="139" spans="3:3" x14ac:dyDescent="0.25">
      <c r="C139" s="1"/>
    </row>
    <row r="140" spans="3:3" x14ac:dyDescent="0.25">
      <c r="C140" s="1"/>
    </row>
    <row r="141" spans="3:3" x14ac:dyDescent="0.25">
      <c r="C141" s="1"/>
    </row>
    <row r="142" spans="3:3" x14ac:dyDescent="0.25">
      <c r="C142" s="1"/>
    </row>
    <row r="143" spans="3:3" x14ac:dyDescent="0.25">
      <c r="C143" s="1"/>
    </row>
    <row r="144" spans="3:3" x14ac:dyDescent="0.25">
      <c r="C144" s="1"/>
    </row>
    <row r="145" spans="3:3" x14ac:dyDescent="0.25">
      <c r="C145" s="1"/>
    </row>
    <row r="146" spans="3:3" x14ac:dyDescent="0.25">
      <c r="C146" s="1"/>
    </row>
    <row r="147" spans="3:3" x14ac:dyDescent="0.25">
      <c r="C147" s="1"/>
    </row>
    <row r="148" spans="3:3" x14ac:dyDescent="0.25">
      <c r="C148" s="1"/>
    </row>
    <row r="149" spans="3:3" x14ac:dyDescent="0.25">
      <c r="C149" s="1"/>
    </row>
    <row r="150" spans="3:3" x14ac:dyDescent="0.25">
      <c r="C150" s="1"/>
    </row>
    <row r="151" spans="3:3" x14ac:dyDescent="0.25">
      <c r="C151" s="1"/>
    </row>
    <row r="152" spans="3:3" x14ac:dyDescent="0.25">
      <c r="C152" s="1"/>
    </row>
    <row r="153" spans="3:3" x14ac:dyDescent="0.25">
      <c r="C153" s="1"/>
    </row>
    <row r="154" spans="3:3" x14ac:dyDescent="0.25">
      <c r="C154" s="1"/>
    </row>
    <row r="155" spans="3:3" x14ac:dyDescent="0.25">
      <c r="C155" s="1"/>
    </row>
    <row r="156" spans="3:3" x14ac:dyDescent="0.25">
      <c r="C156" s="1"/>
    </row>
    <row r="157" spans="3:3" x14ac:dyDescent="0.25">
      <c r="C157" s="1"/>
    </row>
    <row r="158" spans="3:3" x14ac:dyDescent="0.25">
      <c r="C158" s="1"/>
    </row>
    <row r="159" spans="3:3" x14ac:dyDescent="0.25">
      <c r="C159" s="1"/>
    </row>
    <row r="160" spans="3:3" x14ac:dyDescent="0.25">
      <c r="C160" s="1"/>
    </row>
    <row r="161" spans="3:3" x14ac:dyDescent="0.25">
      <c r="C161" s="1"/>
    </row>
    <row r="162" spans="3:3" x14ac:dyDescent="0.25">
      <c r="C162" s="1"/>
    </row>
    <row r="163" spans="3:3" x14ac:dyDescent="0.25">
      <c r="C163" s="1"/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7"/>
  <sheetViews>
    <sheetView tabSelected="1" zoomScaleNormal="100" workbookViewId="0">
      <selection activeCell="AA19" sqref="AA19"/>
    </sheetView>
  </sheetViews>
  <sheetFormatPr defaultRowHeight="15" x14ac:dyDescent="0.25"/>
  <cols>
    <col min="2" max="2" width="12.140625" customWidth="1"/>
    <col min="3" max="3" width="18" customWidth="1"/>
    <col min="4" max="4" width="13.28515625" customWidth="1"/>
    <col min="5" max="5" width="12.7109375" customWidth="1"/>
    <col min="6" max="6" width="12.85546875" customWidth="1"/>
    <col min="7" max="7" width="10" customWidth="1"/>
    <col min="8" max="8" width="10.85546875" customWidth="1"/>
    <col min="9" max="10" width="10.7109375" customWidth="1"/>
  </cols>
  <sheetData>
    <row r="1" spans="1:11" ht="18.75" x14ac:dyDescent="0.3">
      <c r="A1" s="24" t="s">
        <v>54</v>
      </c>
    </row>
    <row r="2" spans="1:11" ht="15.75" thickBot="1" x14ac:dyDescent="0.3">
      <c r="A2" t="s">
        <v>31</v>
      </c>
    </row>
    <row r="3" spans="1:11" x14ac:dyDescent="0.25">
      <c r="E3" s="10" t="s">
        <v>59</v>
      </c>
      <c r="H3" s="68" t="s">
        <v>62</v>
      </c>
      <c r="I3" s="69"/>
      <c r="J3" s="69"/>
      <c r="K3" s="70"/>
    </row>
    <row r="4" spans="1:11" ht="30" customHeight="1" x14ac:dyDescent="0.25">
      <c r="A4" s="36" t="s">
        <v>1</v>
      </c>
      <c r="B4" s="25" t="s">
        <v>4</v>
      </c>
      <c r="C4" s="15" t="s">
        <v>57</v>
      </c>
      <c r="D4" s="15" t="s">
        <v>58</v>
      </c>
      <c r="E4" s="15" t="s">
        <v>60</v>
      </c>
      <c r="F4" s="38" t="s">
        <v>53</v>
      </c>
      <c r="G4" s="31" t="s">
        <v>61</v>
      </c>
      <c r="H4" s="37" t="s">
        <v>51</v>
      </c>
      <c r="I4" s="15" t="s">
        <v>63</v>
      </c>
      <c r="J4" s="23" t="s">
        <v>52</v>
      </c>
      <c r="K4" s="38" t="s">
        <v>53</v>
      </c>
    </row>
    <row r="5" spans="1:11" x14ac:dyDescent="0.25">
      <c r="A5" s="13" t="s">
        <v>7</v>
      </c>
      <c r="B5" s="26">
        <v>450</v>
      </c>
      <c r="C5" s="27">
        <f t="shared" ref="C5:C15" si="0">B5/0.32</f>
        <v>1406.25</v>
      </c>
      <c r="D5" s="28">
        <f>C5/3</f>
        <v>468.75</v>
      </c>
      <c r="E5" s="28">
        <f t="shared" ref="E5:E15" si="1">D5/4</f>
        <v>117.1875</v>
      </c>
      <c r="F5" s="65">
        <f t="shared" ref="F5:F15" si="2">E5/$E$15-1</f>
        <v>0.53846153846153855</v>
      </c>
      <c r="G5" s="16">
        <v>6</v>
      </c>
      <c r="H5" s="45">
        <f t="shared" ref="H5:H15" si="3">E5*3*4</f>
        <v>1406.25</v>
      </c>
      <c r="I5" s="22">
        <f t="shared" ref="I5:I15" si="4">E5*G5*3</f>
        <v>2109.375</v>
      </c>
      <c r="J5" s="28">
        <f t="shared" ref="J5:J15" si="5">H5+I5</f>
        <v>3515.625</v>
      </c>
      <c r="K5" s="46">
        <f t="shared" ref="K5:K15" si="6">J5/$J$15-1</f>
        <v>1.197802197802198</v>
      </c>
    </row>
    <row r="6" spans="1:11" x14ac:dyDescent="0.25">
      <c r="A6" s="13" t="s">
        <v>29</v>
      </c>
      <c r="B6" s="26">
        <v>250</v>
      </c>
      <c r="C6" s="27">
        <f t="shared" si="0"/>
        <v>781.25</v>
      </c>
      <c r="D6" s="29">
        <f t="shared" ref="D6:D14" si="7">C6/3</f>
        <v>260.41666666666669</v>
      </c>
      <c r="E6" s="29">
        <f t="shared" si="1"/>
        <v>65.104166666666671</v>
      </c>
      <c r="F6" s="66">
        <f t="shared" si="2"/>
        <v>-0.14529914529914523</v>
      </c>
      <c r="G6" s="17">
        <v>6</v>
      </c>
      <c r="H6" s="47">
        <f t="shared" si="3"/>
        <v>781.25</v>
      </c>
      <c r="I6" s="22">
        <f t="shared" si="4"/>
        <v>1171.875</v>
      </c>
      <c r="J6" s="29">
        <f t="shared" si="5"/>
        <v>1953.125</v>
      </c>
      <c r="K6" s="46">
        <f t="shared" si="6"/>
        <v>0.2210012210012211</v>
      </c>
    </row>
    <row r="7" spans="1:11" x14ac:dyDescent="0.25">
      <c r="A7" s="13" t="s">
        <v>28</v>
      </c>
      <c r="B7" s="26">
        <v>450</v>
      </c>
      <c r="C7" s="27">
        <f t="shared" si="0"/>
        <v>1406.25</v>
      </c>
      <c r="D7" s="29">
        <f t="shared" si="7"/>
        <v>468.75</v>
      </c>
      <c r="E7" s="29">
        <f t="shared" si="1"/>
        <v>117.1875</v>
      </c>
      <c r="F7" s="66">
        <f t="shared" si="2"/>
        <v>0.53846153846153855</v>
      </c>
      <c r="G7" s="16">
        <v>6</v>
      </c>
      <c r="H7" s="47">
        <f t="shared" si="3"/>
        <v>1406.25</v>
      </c>
      <c r="I7" s="22">
        <f t="shared" si="4"/>
        <v>2109.375</v>
      </c>
      <c r="J7" s="29">
        <f t="shared" si="5"/>
        <v>3515.625</v>
      </c>
      <c r="K7" s="46">
        <f t="shared" si="6"/>
        <v>1.197802197802198</v>
      </c>
    </row>
    <row r="8" spans="1:11" x14ac:dyDescent="0.25">
      <c r="A8" s="13" t="s">
        <v>24</v>
      </c>
      <c r="B8" s="26">
        <v>330</v>
      </c>
      <c r="C8" s="27">
        <f t="shared" si="0"/>
        <v>1031.25</v>
      </c>
      <c r="D8" s="29">
        <f t="shared" si="7"/>
        <v>343.75</v>
      </c>
      <c r="E8" s="29">
        <f t="shared" si="1"/>
        <v>85.9375</v>
      </c>
      <c r="F8" s="66">
        <f t="shared" si="2"/>
        <v>0.12820512820512819</v>
      </c>
      <c r="G8" s="17">
        <v>6</v>
      </c>
      <c r="H8" s="47">
        <f t="shared" si="3"/>
        <v>1031.25</v>
      </c>
      <c r="I8" s="22">
        <f t="shared" si="4"/>
        <v>1546.875</v>
      </c>
      <c r="J8" s="29">
        <f t="shared" si="5"/>
        <v>2578.125</v>
      </c>
      <c r="K8" s="46">
        <f t="shared" si="6"/>
        <v>0.61172161172161177</v>
      </c>
    </row>
    <row r="9" spans="1:11" x14ac:dyDescent="0.25">
      <c r="A9" s="13" t="s">
        <v>47</v>
      </c>
      <c r="B9" s="26">
        <v>300</v>
      </c>
      <c r="C9" s="27">
        <f t="shared" si="0"/>
        <v>937.5</v>
      </c>
      <c r="D9" s="29">
        <f t="shared" si="7"/>
        <v>312.5</v>
      </c>
      <c r="E9" s="29">
        <f t="shared" si="1"/>
        <v>78.125</v>
      </c>
      <c r="F9" s="66">
        <f t="shared" si="2"/>
        <v>2.564102564102555E-2</v>
      </c>
      <c r="G9" s="16">
        <v>4</v>
      </c>
      <c r="H9" s="47">
        <f t="shared" si="3"/>
        <v>937.5</v>
      </c>
      <c r="I9" s="22">
        <f t="shared" si="4"/>
        <v>937.5</v>
      </c>
      <c r="J9" s="29">
        <f t="shared" si="5"/>
        <v>1875</v>
      </c>
      <c r="K9" s="46">
        <f t="shared" si="6"/>
        <v>0.17216117216117222</v>
      </c>
    </row>
    <row r="10" spans="1:11" x14ac:dyDescent="0.25">
      <c r="A10" s="13" t="s">
        <v>48</v>
      </c>
      <c r="B10" s="26">
        <v>400</v>
      </c>
      <c r="C10" s="27">
        <f t="shared" si="0"/>
        <v>1250</v>
      </c>
      <c r="D10" s="29">
        <f t="shared" si="7"/>
        <v>416.66666666666669</v>
      </c>
      <c r="E10" s="29">
        <f t="shared" si="1"/>
        <v>104.16666666666667</v>
      </c>
      <c r="F10" s="66">
        <f t="shared" si="2"/>
        <v>0.36752136752136755</v>
      </c>
      <c r="G10" s="17">
        <v>5</v>
      </c>
      <c r="H10" s="47">
        <f t="shared" si="3"/>
        <v>1250</v>
      </c>
      <c r="I10" s="22">
        <f t="shared" si="4"/>
        <v>1562.5</v>
      </c>
      <c r="J10" s="29">
        <f t="shared" si="5"/>
        <v>2812.5</v>
      </c>
      <c r="K10" s="46">
        <f t="shared" si="6"/>
        <v>0.75824175824175821</v>
      </c>
    </row>
    <row r="11" spans="1:11" x14ac:dyDescent="0.25">
      <c r="A11" s="13" t="s">
        <v>32</v>
      </c>
      <c r="B11" s="26">
        <v>330</v>
      </c>
      <c r="C11" s="27">
        <f t="shared" si="0"/>
        <v>1031.25</v>
      </c>
      <c r="D11" s="29">
        <f t="shared" si="7"/>
        <v>343.75</v>
      </c>
      <c r="E11" s="29">
        <f t="shared" si="1"/>
        <v>85.9375</v>
      </c>
      <c r="F11" s="66">
        <f t="shared" si="2"/>
        <v>0.12820512820512819</v>
      </c>
      <c r="G11" s="16">
        <v>4</v>
      </c>
      <c r="H11" s="47">
        <f t="shared" si="3"/>
        <v>1031.25</v>
      </c>
      <c r="I11" s="22">
        <f t="shared" si="4"/>
        <v>1031.25</v>
      </c>
      <c r="J11" s="29">
        <f t="shared" si="5"/>
        <v>2062.5</v>
      </c>
      <c r="K11" s="46">
        <f t="shared" si="6"/>
        <v>0.28937728937728946</v>
      </c>
    </row>
    <row r="12" spans="1:11" x14ac:dyDescent="0.25">
      <c r="A12" s="13" t="s">
        <v>36</v>
      </c>
      <c r="B12" s="26">
        <v>360</v>
      </c>
      <c r="C12" s="27">
        <f t="shared" si="0"/>
        <v>1125</v>
      </c>
      <c r="D12" s="29">
        <f t="shared" si="7"/>
        <v>375</v>
      </c>
      <c r="E12" s="29">
        <f t="shared" si="1"/>
        <v>93.75</v>
      </c>
      <c r="F12" s="66">
        <f t="shared" si="2"/>
        <v>0.23076923076923084</v>
      </c>
      <c r="G12" s="17">
        <v>6</v>
      </c>
      <c r="H12" s="47">
        <f t="shared" si="3"/>
        <v>1125</v>
      </c>
      <c r="I12" s="22">
        <f t="shared" si="4"/>
        <v>1687.5</v>
      </c>
      <c r="J12" s="29">
        <f t="shared" si="5"/>
        <v>2812.5</v>
      </c>
      <c r="K12" s="46">
        <f t="shared" si="6"/>
        <v>0.75824175824175821</v>
      </c>
    </row>
    <row r="13" spans="1:11" x14ac:dyDescent="0.25">
      <c r="A13" s="13" t="s">
        <v>39</v>
      </c>
      <c r="B13" s="26">
        <v>450</v>
      </c>
      <c r="C13" s="27">
        <f t="shared" si="0"/>
        <v>1406.25</v>
      </c>
      <c r="D13" s="29">
        <f t="shared" si="7"/>
        <v>468.75</v>
      </c>
      <c r="E13" s="29">
        <f t="shared" si="1"/>
        <v>117.1875</v>
      </c>
      <c r="F13" s="66">
        <f t="shared" si="2"/>
        <v>0.53846153846153855</v>
      </c>
      <c r="G13" s="16">
        <v>7</v>
      </c>
      <c r="H13" s="47">
        <f t="shared" si="3"/>
        <v>1406.25</v>
      </c>
      <c r="I13" s="22">
        <f t="shared" si="4"/>
        <v>2460.9375</v>
      </c>
      <c r="J13" s="29">
        <f t="shared" si="5"/>
        <v>3867.1875</v>
      </c>
      <c r="K13" s="46">
        <f t="shared" si="6"/>
        <v>1.4175824175824174</v>
      </c>
    </row>
    <row r="14" spans="1:11" ht="15.75" thickBot="1" x14ac:dyDescent="0.3">
      <c r="A14" s="14" t="s">
        <v>40</v>
      </c>
      <c r="B14" s="26">
        <v>450</v>
      </c>
      <c r="C14" s="27">
        <f t="shared" si="0"/>
        <v>1406.25</v>
      </c>
      <c r="D14" s="29">
        <f t="shared" si="7"/>
        <v>468.75</v>
      </c>
      <c r="E14" s="29">
        <f t="shared" si="1"/>
        <v>117.1875</v>
      </c>
      <c r="F14" s="66">
        <f t="shared" si="2"/>
        <v>0.53846153846153855</v>
      </c>
      <c r="G14" s="17">
        <v>6</v>
      </c>
      <c r="H14" s="47">
        <f t="shared" si="3"/>
        <v>1406.25</v>
      </c>
      <c r="I14" s="22">
        <f t="shared" si="4"/>
        <v>2109.375</v>
      </c>
      <c r="J14" s="29">
        <f t="shared" si="5"/>
        <v>3515.625</v>
      </c>
      <c r="K14" s="46">
        <f t="shared" si="6"/>
        <v>1.197802197802198</v>
      </c>
    </row>
    <row r="15" spans="1:11" ht="15.75" thickBot="1" x14ac:dyDescent="0.3">
      <c r="A15" s="61" t="s">
        <v>56</v>
      </c>
      <c r="B15" s="60">
        <v>390</v>
      </c>
      <c r="C15" s="62">
        <f t="shared" si="0"/>
        <v>1218.75</v>
      </c>
      <c r="D15" s="64">
        <f>C15/4</f>
        <v>304.6875</v>
      </c>
      <c r="E15" s="63">
        <f t="shared" si="1"/>
        <v>76.171875</v>
      </c>
      <c r="F15" s="67">
        <f t="shared" si="2"/>
        <v>0</v>
      </c>
      <c r="G15" s="20">
        <v>3</v>
      </c>
      <c r="H15" s="48">
        <f t="shared" si="3"/>
        <v>914.0625</v>
      </c>
      <c r="I15" s="49">
        <f t="shared" si="4"/>
        <v>685.546875</v>
      </c>
      <c r="J15" s="50">
        <f t="shared" si="5"/>
        <v>1599.609375</v>
      </c>
      <c r="K15" s="51">
        <f t="shared" si="6"/>
        <v>0</v>
      </c>
    </row>
    <row r="16" spans="1:11" x14ac:dyDescent="0.25">
      <c r="B16" s="10"/>
      <c r="C16" s="11"/>
    </row>
    <row r="17" spans="1:13" x14ac:dyDescent="0.25">
      <c r="A17" s="34" t="s">
        <v>42</v>
      </c>
      <c r="B17" s="28">
        <f>AVERAGE(B$5:B$15)</f>
        <v>378.18181818181819</v>
      </c>
      <c r="C17" s="11"/>
      <c r="D17" s="34" t="s">
        <v>42</v>
      </c>
      <c r="E17" s="28">
        <f>AVERAGE(E$5:E$15)</f>
        <v>96.176609848484858</v>
      </c>
    </row>
    <row r="18" spans="1:13" x14ac:dyDescent="0.25">
      <c r="A18" s="34" t="s">
        <v>43</v>
      </c>
      <c r="B18" s="35">
        <f>MEDIAN(B$5:B$15)</f>
        <v>390</v>
      </c>
      <c r="C18" s="11"/>
      <c r="D18" s="34" t="s">
        <v>43</v>
      </c>
      <c r="E18" s="30">
        <f>MEDIAN(E$5:E$15)</f>
        <v>93.75</v>
      </c>
    </row>
    <row r="19" spans="1:13" x14ac:dyDescent="0.25">
      <c r="C19" s="1"/>
    </row>
    <row r="20" spans="1:13" ht="18.75" x14ac:dyDescent="0.3">
      <c r="A20" s="24" t="s">
        <v>55</v>
      </c>
    </row>
    <row r="21" spans="1:13" ht="15.75" thickBot="1" x14ac:dyDescent="0.3">
      <c r="A21" t="s">
        <v>31</v>
      </c>
    </row>
    <row r="22" spans="1:13" x14ac:dyDescent="0.25">
      <c r="J22" s="68" t="s">
        <v>62</v>
      </c>
      <c r="K22" s="69"/>
      <c r="L22" s="69"/>
      <c r="M22" s="70"/>
    </row>
    <row r="23" spans="1:13" ht="45" customHeight="1" x14ac:dyDescent="0.25">
      <c r="A23" s="36" t="s">
        <v>1</v>
      </c>
      <c r="B23" s="25" t="s">
        <v>4</v>
      </c>
      <c r="C23" s="15" t="s">
        <v>57</v>
      </c>
      <c r="D23" s="15" t="s">
        <v>58</v>
      </c>
      <c r="E23" s="15" t="s">
        <v>64</v>
      </c>
      <c r="F23" s="15" t="s">
        <v>66</v>
      </c>
      <c r="G23" s="15" t="s">
        <v>65</v>
      </c>
      <c r="H23" s="15" t="s">
        <v>68</v>
      </c>
      <c r="I23" s="15" t="s">
        <v>67</v>
      </c>
      <c r="J23" s="37" t="s">
        <v>69</v>
      </c>
      <c r="K23" s="15" t="s">
        <v>63</v>
      </c>
      <c r="L23" s="23" t="s">
        <v>52</v>
      </c>
      <c r="M23" s="38" t="s">
        <v>53</v>
      </c>
    </row>
    <row r="24" spans="1:13" x14ac:dyDescent="0.25">
      <c r="A24" s="13" t="s">
        <v>7</v>
      </c>
      <c r="B24" s="26">
        <v>450</v>
      </c>
      <c r="C24" s="27">
        <f t="shared" ref="C24:C34" si="8">B24/0.32</f>
        <v>1406.25</v>
      </c>
      <c r="D24" s="28">
        <f>C24/3</f>
        <v>468.75</v>
      </c>
      <c r="E24" s="18">
        <v>0.3</v>
      </c>
      <c r="F24" s="12">
        <f t="shared" ref="F24:F34" si="9">D24*(1-E24)</f>
        <v>328.125</v>
      </c>
      <c r="G24" s="28">
        <f>F24/4</f>
        <v>82.03125</v>
      </c>
      <c r="H24" s="12">
        <f t="shared" ref="H24:H34" si="10">G24/4</f>
        <v>20.5078125</v>
      </c>
      <c r="I24" s="52">
        <f t="shared" ref="I24:I34" si="11">H24/$H$34-1</f>
        <v>0.53846153846153855</v>
      </c>
      <c r="J24" s="39">
        <f t="shared" ref="J24:J34" si="12">G24*3*4</f>
        <v>984.375</v>
      </c>
      <c r="K24" s="32">
        <f t="shared" ref="K24:K34" si="13">G24*G5*3</f>
        <v>1476.5625</v>
      </c>
      <c r="L24" s="32">
        <f>J24+K24</f>
        <v>2460.9375</v>
      </c>
      <c r="M24" s="40">
        <f>L24/$L$34-1</f>
        <v>1.197802197802198</v>
      </c>
    </row>
    <row r="25" spans="1:13" x14ac:dyDescent="0.25">
      <c r="A25" s="13" t="s">
        <v>29</v>
      </c>
      <c r="B25" s="26">
        <v>250</v>
      </c>
      <c r="C25" s="27">
        <f t="shared" si="8"/>
        <v>781.25</v>
      </c>
      <c r="D25" s="29">
        <f t="shared" ref="D25:D33" si="14">C25/3</f>
        <v>260.41666666666669</v>
      </c>
      <c r="E25" s="19">
        <v>0.25</v>
      </c>
      <c r="F25" s="12">
        <f t="shared" si="9"/>
        <v>195.3125</v>
      </c>
      <c r="G25" s="29">
        <f t="shared" ref="G25:G34" si="15">F25/4</f>
        <v>48.828125</v>
      </c>
      <c r="H25" s="12">
        <f t="shared" si="10"/>
        <v>12.20703125</v>
      </c>
      <c r="I25" s="53">
        <f t="shared" si="11"/>
        <v>-8.4249084249084283E-2</v>
      </c>
      <c r="J25" s="39">
        <f t="shared" si="12"/>
        <v>585.9375</v>
      </c>
      <c r="K25" s="33">
        <f t="shared" si="13"/>
        <v>878.90625</v>
      </c>
      <c r="L25" s="33">
        <f t="shared" ref="L25:L34" si="16">J25+K25</f>
        <v>1464.84375</v>
      </c>
      <c r="M25" s="41">
        <f t="shared" ref="M25:M34" si="17">L25/$L$34-1</f>
        <v>0.30821559392987963</v>
      </c>
    </row>
    <row r="26" spans="1:13" x14ac:dyDescent="0.25">
      <c r="A26" s="13" t="s">
        <v>28</v>
      </c>
      <c r="B26" s="26">
        <v>450</v>
      </c>
      <c r="C26" s="27">
        <f t="shared" si="8"/>
        <v>1406.25</v>
      </c>
      <c r="D26" s="29">
        <f t="shared" si="14"/>
        <v>468.75</v>
      </c>
      <c r="E26" s="19">
        <v>0</v>
      </c>
      <c r="F26" s="12">
        <f t="shared" si="9"/>
        <v>468.75</v>
      </c>
      <c r="G26" s="29">
        <f t="shared" si="15"/>
        <v>117.1875</v>
      </c>
      <c r="H26" s="12">
        <f t="shared" si="10"/>
        <v>29.296875</v>
      </c>
      <c r="I26" s="53">
        <f t="shared" si="11"/>
        <v>1.197802197802198</v>
      </c>
      <c r="J26" s="39">
        <f t="shared" si="12"/>
        <v>1406.25</v>
      </c>
      <c r="K26" s="32">
        <f t="shared" si="13"/>
        <v>2109.375</v>
      </c>
      <c r="L26" s="32">
        <f t="shared" si="16"/>
        <v>3515.625</v>
      </c>
      <c r="M26" s="40">
        <f t="shared" si="17"/>
        <v>2.1397174254317113</v>
      </c>
    </row>
    <row r="27" spans="1:13" x14ac:dyDescent="0.25">
      <c r="A27" s="13" t="s">
        <v>24</v>
      </c>
      <c r="B27" s="26">
        <v>330</v>
      </c>
      <c r="C27" s="27">
        <f t="shared" si="8"/>
        <v>1031.25</v>
      </c>
      <c r="D27" s="29">
        <f t="shared" si="14"/>
        <v>343.75</v>
      </c>
      <c r="E27" s="19">
        <v>0</v>
      </c>
      <c r="F27" s="12">
        <f t="shared" si="9"/>
        <v>343.75</v>
      </c>
      <c r="G27" s="29">
        <f t="shared" si="15"/>
        <v>85.9375</v>
      </c>
      <c r="H27" s="12">
        <f t="shared" si="10"/>
        <v>21.484375</v>
      </c>
      <c r="I27" s="53">
        <f t="shared" si="11"/>
        <v>0.61172161172161177</v>
      </c>
      <c r="J27" s="39">
        <f t="shared" si="12"/>
        <v>1031.25</v>
      </c>
      <c r="K27" s="33">
        <f t="shared" si="13"/>
        <v>1546.875</v>
      </c>
      <c r="L27" s="33">
        <f t="shared" si="16"/>
        <v>2578.125</v>
      </c>
      <c r="M27" s="41">
        <f t="shared" si="17"/>
        <v>1.3024594453165883</v>
      </c>
    </row>
    <row r="28" spans="1:13" x14ac:dyDescent="0.25">
      <c r="A28" s="13" t="s">
        <v>47</v>
      </c>
      <c r="B28" s="26">
        <v>300</v>
      </c>
      <c r="C28" s="27">
        <f t="shared" si="8"/>
        <v>937.5</v>
      </c>
      <c r="D28" s="29">
        <f t="shared" si="14"/>
        <v>312.5</v>
      </c>
      <c r="E28" s="18">
        <v>0.25</v>
      </c>
      <c r="F28" s="12">
        <f t="shared" si="9"/>
        <v>234.375</v>
      </c>
      <c r="G28" s="29">
        <f t="shared" si="15"/>
        <v>58.59375</v>
      </c>
      <c r="H28" s="12">
        <f t="shared" si="10"/>
        <v>14.6484375</v>
      </c>
      <c r="I28" s="53">
        <f t="shared" si="11"/>
        <v>9.8901098901098994E-2</v>
      </c>
      <c r="J28" s="39">
        <f t="shared" si="12"/>
        <v>703.125</v>
      </c>
      <c r="K28" s="32">
        <f t="shared" si="13"/>
        <v>703.125</v>
      </c>
      <c r="L28" s="32">
        <f t="shared" si="16"/>
        <v>1406.25</v>
      </c>
      <c r="M28" s="40">
        <f t="shared" si="17"/>
        <v>0.25588697017268447</v>
      </c>
    </row>
    <row r="29" spans="1:13" x14ac:dyDescent="0.25">
      <c r="A29" s="13" t="s">
        <v>48</v>
      </c>
      <c r="B29" s="26">
        <v>400</v>
      </c>
      <c r="C29" s="27">
        <f t="shared" si="8"/>
        <v>1250</v>
      </c>
      <c r="D29" s="29">
        <f t="shared" si="14"/>
        <v>416.66666666666669</v>
      </c>
      <c r="E29" s="19">
        <v>0.2</v>
      </c>
      <c r="F29" s="12">
        <f t="shared" si="9"/>
        <v>333.33333333333337</v>
      </c>
      <c r="G29" s="29">
        <f t="shared" si="15"/>
        <v>83.333333333333343</v>
      </c>
      <c r="H29" s="12">
        <f t="shared" si="10"/>
        <v>20.833333333333336</v>
      </c>
      <c r="I29" s="53">
        <f t="shared" si="11"/>
        <v>0.5628815628815631</v>
      </c>
      <c r="J29" s="39">
        <f t="shared" si="12"/>
        <v>1000.0000000000001</v>
      </c>
      <c r="K29" s="33">
        <f t="shared" si="13"/>
        <v>1250.0000000000002</v>
      </c>
      <c r="L29" s="33">
        <f t="shared" si="16"/>
        <v>2250.0000000000005</v>
      </c>
      <c r="M29" s="41">
        <f t="shared" si="17"/>
        <v>1.0094191522762954</v>
      </c>
    </row>
    <row r="30" spans="1:13" x14ac:dyDescent="0.25">
      <c r="A30" s="13" t="s">
        <v>32</v>
      </c>
      <c r="B30" s="26">
        <v>330</v>
      </c>
      <c r="C30" s="27">
        <f t="shared" si="8"/>
        <v>1031.25</v>
      </c>
      <c r="D30" s="29">
        <f t="shared" si="14"/>
        <v>343.75</v>
      </c>
      <c r="E30" s="18">
        <v>0.25</v>
      </c>
      <c r="F30" s="12">
        <f t="shared" si="9"/>
        <v>257.8125</v>
      </c>
      <c r="G30" s="29">
        <f t="shared" si="15"/>
        <v>64.453125</v>
      </c>
      <c r="H30" s="12">
        <f t="shared" si="10"/>
        <v>16.11328125</v>
      </c>
      <c r="I30" s="53">
        <f t="shared" si="11"/>
        <v>0.20879120879120872</v>
      </c>
      <c r="J30" s="39">
        <f t="shared" si="12"/>
        <v>773.4375</v>
      </c>
      <c r="K30" s="32">
        <f t="shared" si="13"/>
        <v>773.4375</v>
      </c>
      <c r="L30" s="32">
        <f t="shared" si="16"/>
        <v>1546.875</v>
      </c>
      <c r="M30" s="40">
        <f t="shared" si="17"/>
        <v>0.38147566718995285</v>
      </c>
    </row>
    <row r="31" spans="1:13" x14ac:dyDescent="0.25">
      <c r="A31" s="13" t="s">
        <v>36</v>
      </c>
      <c r="B31" s="26">
        <v>360</v>
      </c>
      <c r="C31" s="27">
        <f t="shared" si="8"/>
        <v>1125</v>
      </c>
      <c r="D31" s="29">
        <f t="shared" si="14"/>
        <v>375</v>
      </c>
      <c r="E31" s="19">
        <v>0.2</v>
      </c>
      <c r="F31" s="12">
        <f t="shared" si="9"/>
        <v>300</v>
      </c>
      <c r="G31" s="29">
        <f t="shared" si="15"/>
        <v>75</v>
      </c>
      <c r="H31" s="12">
        <f t="shared" si="10"/>
        <v>18.75</v>
      </c>
      <c r="I31" s="53">
        <f t="shared" si="11"/>
        <v>0.4065934065934067</v>
      </c>
      <c r="J31" s="39">
        <f t="shared" si="12"/>
        <v>900</v>
      </c>
      <c r="K31" s="33">
        <f t="shared" si="13"/>
        <v>1350</v>
      </c>
      <c r="L31" s="33">
        <f t="shared" si="16"/>
        <v>2250</v>
      </c>
      <c r="M31" s="41">
        <f t="shared" si="17"/>
        <v>1.009419152276295</v>
      </c>
    </row>
    <row r="32" spans="1:13" x14ac:dyDescent="0.25">
      <c r="A32" s="13" t="s">
        <v>39</v>
      </c>
      <c r="B32" s="26">
        <v>450</v>
      </c>
      <c r="C32" s="27">
        <f t="shared" si="8"/>
        <v>1406.25</v>
      </c>
      <c r="D32" s="29">
        <f t="shared" si="14"/>
        <v>468.75</v>
      </c>
      <c r="E32" s="19">
        <v>0.3</v>
      </c>
      <c r="F32" s="12">
        <f t="shared" si="9"/>
        <v>328.125</v>
      </c>
      <c r="G32" s="29">
        <f t="shared" si="15"/>
        <v>82.03125</v>
      </c>
      <c r="H32" s="12">
        <f t="shared" si="10"/>
        <v>20.5078125</v>
      </c>
      <c r="I32" s="53">
        <f t="shared" si="11"/>
        <v>0.53846153846153855</v>
      </c>
      <c r="J32" s="39">
        <f t="shared" si="12"/>
        <v>984.375</v>
      </c>
      <c r="K32" s="32">
        <f t="shared" si="13"/>
        <v>1722.65625</v>
      </c>
      <c r="L32" s="32">
        <f t="shared" si="16"/>
        <v>2707.03125</v>
      </c>
      <c r="M32" s="40">
        <f t="shared" si="17"/>
        <v>1.4175824175824174</v>
      </c>
    </row>
    <row r="33" spans="1:13" ht="15.75" thickBot="1" x14ac:dyDescent="0.3">
      <c r="A33" s="14" t="s">
        <v>40</v>
      </c>
      <c r="B33" s="26">
        <v>450</v>
      </c>
      <c r="C33" s="27">
        <f t="shared" si="8"/>
        <v>1406.25</v>
      </c>
      <c r="D33" s="29">
        <f t="shared" si="14"/>
        <v>468.75</v>
      </c>
      <c r="E33" s="19">
        <v>0.25</v>
      </c>
      <c r="F33" s="12">
        <f t="shared" si="9"/>
        <v>351.5625</v>
      </c>
      <c r="G33" s="29">
        <f t="shared" si="15"/>
        <v>87.890625</v>
      </c>
      <c r="H33" s="12">
        <f t="shared" si="10"/>
        <v>21.97265625</v>
      </c>
      <c r="I33" s="53">
        <f t="shared" si="11"/>
        <v>0.64835164835164827</v>
      </c>
      <c r="J33" s="39">
        <f t="shared" si="12"/>
        <v>1054.6875</v>
      </c>
      <c r="K33" s="33">
        <f t="shared" si="13"/>
        <v>1582.03125</v>
      </c>
      <c r="L33" s="33">
        <f t="shared" si="16"/>
        <v>2636.71875</v>
      </c>
      <c r="M33" s="41">
        <f t="shared" si="17"/>
        <v>1.3547880690737832</v>
      </c>
    </row>
    <row r="34" spans="1:13" ht="15.75" thickBot="1" x14ac:dyDescent="0.3">
      <c r="A34" s="61" t="s">
        <v>56</v>
      </c>
      <c r="B34" s="60">
        <v>390</v>
      </c>
      <c r="C34" s="62">
        <f t="shared" si="8"/>
        <v>1218.75</v>
      </c>
      <c r="D34" s="64">
        <f>C34/4</f>
        <v>304.6875</v>
      </c>
      <c r="E34" s="21">
        <v>0.3</v>
      </c>
      <c r="F34" s="12">
        <f t="shared" si="9"/>
        <v>213.28125</v>
      </c>
      <c r="G34" s="30">
        <f t="shared" si="15"/>
        <v>53.3203125</v>
      </c>
      <c r="H34" s="12">
        <f t="shared" si="10"/>
        <v>13.330078125</v>
      </c>
      <c r="I34" s="54">
        <f t="shared" si="11"/>
        <v>0</v>
      </c>
      <c r="J34" s="42">
        <f t="shared" si="12"/>
        <v>639.84375</v>
      </c>
      <c r="K34" s="43">
        <f t="shared" si="13"/>
        <v>479.8828125</v>
      </c>
      <c r="L34" s="43">
        <f t="shared" si="16"/>
        <v>1119.7265625</v>
      </c>
      <c r="M34" s="44">
        <f t="shared" si="17"/>
        <v>0</v>
      </c>
    </row>
    <row r="35" spans="1:13" x14ac:dyDescent="0.25">
      <c r="B35" s="10"/>
      <c r="C35" s="11"/>
    </row>
    <row r="36" spans="1:13" x14ac:dyDescent="0.25">
      <c r="A36" s="34" t="s">
        <v>42</v>
      </c>
      <c r="B36" s="28">
        <f>AVERAGE(B24:B34)</f>
        <v>378.18181818181819</v>
      </c>
      <c r="C36" s="34" t="s">
        <v>42</v>
      </c>
      <c r="D36" s="28">
        <f>AVERAGE(Table135[Total Trench Length (ft)])</f>
        <v>384.70643939393943</v>
      </c>
      <c r="F36" s="34" t="s">
        <v>42</v>
      </c>
      <c r="G36" s="28">
        <f>AVERAGE(Table135[Total '# of Chambers])</f>
        <v>76.236979166666671</v>
      </c>
      <c r="H36" s="28">
        <f>AVERAGE(Table135['# of Chambers per Trench])</f>
        <v>19.059244791666668</v>
      </c>
    </row>
    <row r="37" spans="1:13" x14ac:dyDescent="0.25">
      <c r="A37" s="34" t="s">
        <v>43</v>
      </c>
      <c r="B37" s="35">
        <f>MEDIAN(B24:B34)</f>
        <v>390</v>
      </c>
      <c r="C37" s="34" t="s">
        <v>43</v>
      </c>
      <c r="D37" s="35">
        <f>MEDIAN(Table135[Total Trench Length (ft)])</f>
        <v>375</v>
      </c>
      <c r="F37" s="34" t="s">
        <v>43</v>
      </c>
      <c r="G37" s="30">
        <f>MEDIAN(Table135[Total '# of Chambers])</f>
        <v>82.03125</v>
      </c>
      <c r="H37" s="30">
        <f>MEDIAN(Table135['# of Chambers per Trench])</f>
        <v>20.5078125</v>
      </c>
    </row>
    <row r="38" spans="1:13" ht="15.75" thickBot="1" x14ac:dyDescent="0.3">
      <c r="C38" s="1"/>
    </row>
    <row r="39" spans="1:13" ht="15.75" thickBot="1" x14ac:dyDescent="0.3">
      <c r="A39" s="55" t="s">
        <v>70</v>
      </c>
      <c r="B39" s="56"/>
      <c r="C39" s="57"/>
      <c r="D39" s="58"/>
      <c r="E39" s="58"/>
      <c r="F39" s="58"/>
      <c r="G39" s="58"/>
      <c r="H39" s="58"/>
      <c r="I39" s="58"/>
      <c r="J39" s="59"/>
    </row>
    <row r="40" spans="1:13" x14ac:dyDescent="0.25">
      <c r="C40" s="1"/>
    </row>
    <row r="41" spans="1:13" x14ac:dyDescent="0.25">
      <c r="C41" s="1"/>
    </row>
    <row r="42" spans="1:13" x14ac:dyDescent="0.25">
      <c r="C42" s="1"/>
    </row>
    <row r="43" spans="1:13" x14ac:dyDescent="0.25">
      <c r="C43" s="1"/>
    </row>
    <row r="44" spans="1:13" x14ac:dyDescent="0.25">
      <c r="C44" s="1"/>
    </row>
    <row r="45" spans="1:13" x14ac:dyDescent="0.25">
      <c r="C45" s="1"/>
    </row>
    <row r="46" spans="1:13" x14ac:dyDescent="0.25">
      <c r="C46" s="1"/>
    </row>
    <row r="47" spans="1:13" x14ac:dyDescent="0.25">
      <c r="C47" s="1"/>
    </row>
    <row r="48" spans="1:13" x14ac:dyDescent="0.25">
      <c r="C48" s="1"/>
    </row>
    <row r="49" spans="3:3" x14ac:dyDescent="0.25">
      <c r="C49" s="1"/>
    </row>
    <row r="50" spans="3:3" x14ac:dyDescent="0.25">
      <c r="C50" s="1"/>
    </row>
    <row r="51" spans="3:3" x14ac:dyDescent="0.25">
      <c r="C51" s="1"/>
    </row>
    <row r="52" spans="3:3" x14ac:dyDescent="0.25">
      <c r="C52" s="1"/>
    </row>
    <row r="53" spans="3:3" x14ac:dyDescent="0.25">
      <c r="C53" s="1"/>
    </row>
    <row r="54" spans="3:3" x14ac:dyDescent="0.25">
      <c r="C54" s="1"/>
    </row>
    <row r="55" spans="3:3" x14ac:dyDescent="0.25">
      <c r="C55" s="1"/>
    </row>
    <row r="56" spans="3:3" x14ac:dyDescent="0.25">
      <c r="C56" s="1"/>
    </row>
    <row r="57" spans="3:3" x14ac:dyDescent="0.25">
      <c r="C57" s="1"/>
    </row>
    <row r="58" spans="3:3" x14ac:dyDescent="0.25">
      <c r="C58" s="1"/>
    </row>
    <row r="59" spans="3:3" x14ac:dyDescent="0.25">
      <c r="C59" s="1"/>
    </row>
    <row r="60" spans="3:3" x14ac:dyDescent="0.25">
      <c r="C60" s="1"/>
    </row>
    <row r="61" spans="3:3" x14ac:dyDescent="0.25">
      <c r="C61" s="1"/>
    </row>
    <row r="62" spans="3:3" x14ac:dyDescent="0.25">
      <c r="C62" s="1"/>
    </row>
    <row r="63" spans="3:3" x14ac:dyDescent="0.25">
      <c r="C63" s="1"/>
    </row>
    <row r="64" spans="3:3" x14ac:dyDescent="0.25">
      <c r="C64" s="1"/>
    </row>
    <row r="65" spans="3:3" x14ac:dyDescent="0.25">
      <c r="C65" s="1"/>
    </row>
    <row r="66" spans="3:3" x14ac:dyDescent="0.25">
      <c r="C66" s="1"/>
    </row>
    <row r="67" spans="3:3" x14ac:dyDescent="0.25">
      <c r="C67" s="1"/>
    </row>
    <row r="68" spans="3:3" x14ac:dyDescent="0.25">
      <c r="C68" s="1"/>
    </row>
    <row r="69" spans="3:3" x14ac:dyDescent="0.25">
      <c r="C69" s="1"/>
    </row>
    <row r="70" spans="3:3" x14ac:dyDescent="0.25">
      <c r="C70" s="1"/>
    </row>
    <row r="71" spans="3:3" x14ac:dyDescent="0.25">
      <c r="C71" s="1"/>
    </row>
    <row r="72" spans="3:3" x14ac:dyDescent="0.25">
      <c r="C72" s="1"/>
    </row>
    <row r="73" spans="3:3" x14ac:dyDescent="0.25">
      <c r="C73" s="1"/>
    </row>
    <row r="74" spans="3:3" x14ac:dyDescent="0.25">
      <c r="C74" s="1"/>
    </row>
    <row r="75" spans="3:3" x14ac:dyDescent="0.25">
      <c r="C75" s="1"/>
    </row>
    <row r="76" spans="3:3" x14ac:dyDescent="0.25">
      <c r="C76" s="1"/>
    </row>
    <row r="77" spans="3:3" x14ac:dyDescent="0.25">
      <c r="C77" s="1"/>
    </row>
    <row r="78" spans="3:3" x14ac:dyDescent="0.25">
      <c r="C78" s="1"/>
    </row>
    <row r="79" spans="3:3" x14ac:dyDescent="0.25">
      <c r="C79" s="1"/>
    </row>
    <row r="80" spans="3:3" x14ac:dyDescent="0.25">
      <c r="C80" s="1"/>
    </row>
    <row r="81" spans="3:3" x14ac:dyDescent="0.25">
      <c r="C81" s="1"/>
    </row>
    <row r="82" spans="3:3" x14ac:dyDescent="0.25">
      <c r="C82" s="1"/>
    </row>
    <row r="83" spans="3:3" x14ac:dyDescent="0.25">
      <c r="C83" s="1"/>
    </row>
    <row r="84" spans="3:3" x14ac:dyDescent="0.25">
      <c r="C84" s="1"/>
    </row>
    <row r="85" spans="3:3" x14ac:dyDescent="0.25">
      <c r="C85" s="1"/>
    </row>
    <row r="86" spans="3:3" x14ac:dyDescent="0.25">
      <c r="C86" s="1"/>
    </row>
    <row r="87" spans="3:3" x14ac:dyDescent="0.25">
      <c r="C87" s="1"/>
    </row>
    <row r="88" spans="3:3" x14ac:dyDescent="0.25">
      <c r="C88" s="1"/>
    </row>
    <row r="89" spans="3:3" x14ac:dyDescent="0.25">
      <c r="C89" s="1"/>
    </row>
    <row r="90" spans="3:3" x14ac:dyDescent="0.25">
      <c r="C90" s="1"/>
    </row>
    <row r="91" spans="3:3" x14ac:dyDescent="0.25">
      <c r="C91" s="1"/>
    </row>
    <row r="92" spans="3:3" x14ac:dyDescent="0.25">
      <c r="C92" s="1"/>
    </row>
    <row r="93" spans="3:3" x14ac:dyDescent="0.25">
      <c r="C93" s="1"/>
    </row>
    <row r="94" spans="3:3" x14ac:dyDescent="0.25">
      <c r="C94" s="1"/>
    </row>
    <row r="95" spans="3:3" x14ac:dyDescent="0.25">
      <c r="C95" s="1"/>
    </row>
    <row r="96" spans="3:3" x14ac:dyDescent="0.25">
      <c r="C96" s="1"/>
    </row>
    <row r="97" spans="3:3" x14ac:dyDescent="0.25">
      <c r="C97" s="1"/>
    </row>
    <row r="98" spans="3:3" x14ac:dyDescent="0.25">
      <c r="C98" s="1"/>
    </row>
    <row r="99" spans="3:3" x14ac:dyDescent="0.25">
      <c r="C99" s="1"/>
    </row>
    <row r="100" spans="3:3" x14ac:dyDescent="0.25">
      <c r="C100" s="1"/>
    </row>
    <row r="101" spans="3:3" x14ac:dyDescent="0.25">
      <c r="C101" s="1"/>
    </row>
    <row r="102" spans="3:3" x14ac:dyDescent="0.25">
      <c r="C102" s="1"/>
    </row>
    <row r="103" spans="3:3" x14ac:dyDescent="0.25">
      <c r="C103" s="1"/>
    </row>
    <row r="104" spans="3:3" x14ac:dyDescent="0.25">
      <c r="C104" s="1"/>
    </row>
    <row r="105" spans="3:3" x14ac:dyDescent="0.25">
      <c r="C105" s="1"/>
    </row>
    <row r="106" spans="3:3" x14ac:dyDescent="0.25">
      <c r="C106" s="1"/>
    </row>
    <row r="107" spans="3:3" x14ac:dyDescent="0.25">
      <c r="C107" s="1"/>
    </row>
    <row r="108" spans="3:3" x14ac:dyDescent="0.25">
      <c r="C108" s="1"/>
    </row>
    <row r="109" spans="3:3" x14ac:dyDescent="0.25">
      <c r="C109" s="1"/>
    </row>
    <row r="110" spans="3:3" x14ac:dyDescent="0.25">
      <c r="C110" s="1"/>
    </row>
    <row r="111" spans="3:3" x14ac:dyDescent="0.25">
      <c r="C111" s="1"/>
    </row>
    <row r="112" spans="3:3" x14ac:dyDescent="0.25">
      <c r="C112" s="1"/>
    </row>
    <row r="113" spans="3:3" x14ac:dyDescent="0.25">
      <c r="C113" s="1"/>
    </row>
    <row r="114" spans="3:3" x14ac:dyDescent="0.25">
      <c r="C114" s="1"/>
    </row>
    <row r="115" spans="3:3" x14ac:dyDescent="0.25">
      <c r="C115" s="1"/>
    </row>
    <row r="116" spans="3:3" x14ac:dyDescent="0.25">
      <c r="C116" s="1"/>
    </row>
    <row r="117" spans="3:3" x14ac:dyDescent="0.25">
      <c r="C117" s="1"/>
    </row>
    <row r="118" spans="3:3" x14ac:dyDescent="0.25">
      <c r="C118" s="1"/>
    </row>
    <row r="119" spans="3:3" x14ac:dyDescent="0.25">
      <c r="C119" s="1"/>
    </row>
    <row r="120" spans="3:3" x14ac:dyDescent="0.25">
      <c r="C120" s="1"/>
    </row>
    <row r="121" spans="3:3" x14ac:dyDescent="0.25">
      <c r="C121" s="1"/>
    </row>
    <row r="122" spans="3:3" x14ac:dyDescent="0.25">
      <c r="C122" s="1"/>
    </row>
    <row r="123" spans="3:3" x14ac:dyDescent="0.25">
      <c r="C123" s="1"/>
    </row>
    <row r="124" spans="3:3" x14ac:dyDescent="0.25">
      <c r="C124" s="1"/>
    </row>
    <row r="125" spans="3:3" x14ac:dyDescent="0.25">
      <c r="C125" s="1"/>
    </row>
    <row r="126" spans="3:3" x14ac:dyDescent="0.25">
      <c r="C126" s="1"/>
    </row>
    <row r="127" spans="3:3" x14ac:dyDescent="0.25">
      <c r="C127" s="1"/>
    </row>
    <row r="128" spans="3:3" x14ac:dyDescent="0.25">
      <c r="C128" s="1"/>
    </row>
    <row r="129" spans="3:3" x14ac:dyDescent="0.25">
      <c r="C129" s="1"/>
    </row>
    <row r="130" spans="3:3" x14ac:dyDescent="0.25">
      <c r="C130" s="1"/>
    </row>
    <row r="131" spans="3:3" x14ac:dyDescent="0.25">
      <c r="C131" s="1"/>
    </row>
    <row r="132" spans="3:3" x14ac:dyDescent="0.25">
      <c r="C132" s="1"/>
    </row>
    <row r="133" spans="3:3" x14ac:dyDescent="0.25">
      <c r="C133" s="1"/>
    </row>
    <row r="134" spans="3:3" x14ac:dyDescent="0.25">
      <c r="C134" s="1"/>
    </row>
    <row r="135" spans="3:3" x14ac:dyDescent="0.25">
      <c r="C135" s="1"/>
    </row>
    <row r="136" spans="3:3" x14ac:dyDescent="0.25">
      <c r="C136" s="1"/>
    </row>
    <row r="137" spans="3:3" x14ac:dyDescent="0.25">
      <c r="C137" s="1"/>
    </row>
    <row r="138" spans="3:3" x14ac:dyDescent="0.25">
      <c r="C138" s="1"/>
    </row>
    <row r="139" spans="3:3" x14ac:dyDescent="0.25">
      <c r="C139" s="1"/>
    </row>
    <row r="140" spans="3:3" x14ac:dyDescent="0.25">
      <c r="C140" s="1"/>
    </row>
    <row r="141" spans="3:3" x14ac:dyDescent="0.25">
      <c r="C141" s="1"/>
    </row>
    <row r="142" spans="3:3" x14ac:dyDescent="0.25">
      <c r="C142" s="1"/>
    </row>
    <row r="143" spans="3:3" x14ac:dyDescent="0.25">
      <c r="C143" s="1"/>
    </row>
    <row r="144" spans="3:3" x14ac:dyDescent="0.25">
      <c r="C144" s="1"/>
    </row>
    <row r="145" spans="3:3" x14ac:dyDescent="0.25">
      <c r="C145" s="1"/>
    </row>
    <row r="146" spans="3:3" x14ac:dyDescent="0.25">
      <c r="C146" s="1"/>
    </row>
    <row r="147" spans="3:3" x14ac:dyDescent="0.25">
      <c r="C147" s="1"/>
    </row>
  </sheetData>
  <mergeCells count="2">
    <mergeCell ref="H3:K3"/>
    <mergeCell ref="J22:M22"/>
  </mergeCells>
  <pageMargins left="0.7" right="0.7" top="0.75" bottom="0.75" header="0.3" footer="0.3"/>
  <pageSetup scale="79" orientation="landscape"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Design Flow by State</vt:lpstr>
      <vt:lpstr>Trench Sizing</vt:lpstr>
      <vt:lpstr>'Trench Sizing'!Print_Area</vt:lpstr>
    </vt:vector>
  </TitlesOfParts>
  <Company>DEC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gcmccabe</dc:creator>
  <cp:lastModifiedBy>Brough, James</cp:lastModifiedBy>
  <cp:lastPrinted>2014-04-18T13:27:46Z</cp:lastPrinted>
  <dcterms:created xsi:type="dcterms:W3CDTF">2013-12-30T16:10:01Z</dcterms:created>
  <dcterms:modified xsi:type="dcterms:W3CDTF">2014-05-30T16:35:48Z</dcterms:modified>
</cp:coreProperties>
</file>